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igorpizzoli/Desktop/FPBOL/RANKING/"/>
    </mc:Choice>
  </mc:AlternateContent>
  <bookViews>
    <workbookView xWindow="0" yWindow="460" windowWidth="28800" windowHeight="16060" tabRatio="500"/>
  </bookViews>
  <sheets>
    <sheet name="Ranking Geral - 52 semanas" sheetId="12" r:id="rId1"/>
    <sheet name="Ranking Seletiva 2018" sheetId="1" r:id="rId2"/>
    <sheet name="Atletas Cadastrados" sheetId="5" state="hidden" r:id="rId3"/>
    <sheet name="Yex 2017" sheetId="14" r:id="rId4"/>
    <sheet name="Saudade 2017" sheetId="17" r:id="rId5"/>
    <sheet name="Terceto 2017" sheetId="18" r:id="rId6"/>
    <sheet name="TAÇA SP 2018 - 28012018" sheetId="2" r:id="rId7"/>
    <sheet name="PAULISTA CLUBES 2018 - 1803218" sheetId="3" r:id="rId8"/>
    <sheet name="BRASILEIRO DE CLUBES 01042018" sheetId="19" r:id="rId9"/>
    <sheet name="TAÇA PINHEIROS - 30042018" sheetId="6" r:id="rId10"/>
    <sheet name="PAULISTA DUPLAS - 16062018" sheetId="7" r:id="rId11"/>
    <sheet name="TAÇA YEX - 01072018" sheetId="8" r:id="rId12"/>
    <sheet name="PAULISTA TERCETOS - 04082018" sheetId="9" r:id="rId13"/>
    <sheet name="TAÇA FRIENDS - 16092018" sheetId="10" r:id="rId14"/>
    <sheet name="PAULISTA INDIVIDUAL - 28102018" sheetId="11" r:id="rId1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95" i="1" l="1"/>
  <c r="AL57" i="12"/>
  <c r="AL56" i="12"/>
  <c r="AL55" i="12"/>
  <c r="AL54" i="12"/>
  <c r="AL53" i="12"/>
  <c r="AL52" i="12"/>
  <c r="AL51" i="12"/>
  <c r="AL50" i="12"/>
  <c r="AL45" i="12"/>
  <c r="AL49" i="12"/>
  <c r="AL37" i="12"/>
  <c r="AL48" i="12"/>
  <c r="AL47" i="12"/>
  <c r="AL36" i="12"/>
  <c r="AL46" i="12"/>
  <c r="AL44" i="12"/>
  <c r="AL43" i="12"/>
  <c r="AL42" i="12"/>
  <c r="AL41" i="12"/>
  <c r="AL40" i="12"/>
  <c r="AL39" i="12"/>
  <c r="AL38" i="12"/>
  <c r="AL32" i="12"/>
  <c r="AL35" i="12"/>
  <c r="AL26" i="12"/>
  <c r="AL30" i="12"/>
  <c r="AL34" i="12"/>
  <c r="AL33" i="12"/>
  <c r="AL31" i="12"/>
  <c r="AL29" i="12"/>
  <c r="AL28" i="12"/>
  <c r="AL21" i="12"/>
  <c r="AL27" i="12"/>
  <c r="AL24" i="12"/>
  <c r="AL25" i="12"/>
  <c r="AL23" i="12"/>
  <c r="AL22" i="12"/>
  <c r="AL20" i="12"/>
  <c r="AL19" i="12"/>
  <c r="AL18" i="12"/>
  <c r="AL17" i="12"/>
  <c r="AL16" i="12"/>
  <c r="AL14" i="12"/>
  <c r="AL15" i="12"/>
  <c r="AL13" i="12"/>
  <c r="AL12" i="12"/>
  <c r="AL11" i="12"/>
  <c r="AL175" i="12"/>
  <c r="AL174" i="12"/>
  <c r="AL173" i="12"/>
  <c r="AL172" i="12"/>
  <c r="AL171" i="12"/>
  <c r="AL170" i="12"/>
  <c r="AL169" i="12"/>
  <c r="AL168" i="12"/>
  <c r="AL167" i="12"/>
  <c r="AL166" i="12"/>
  <c r="AL165" i="12"/>
  <c r="AL164" i="12"/>
  <c r="AL163" i="12"/>
  <c r="AL162" i="12"/>
  <c r="AL161" i="12"/>
  <c r="AL160" i="12"/>
  <c r="AL158" i="12"/>
  <c r="AL159" i="12"/>
  <c r="AL138" i="12"/>
  <c r="AL157" i="12"/>
  <c r="AL152" i="12"/>
  <c r="AL156" i="12"/>
  <c r="AL155" i="12"/>
  <c r="AL154" i="12"/>
  <c r="AL153" i="12"/>
  <c r="AL151" i="12"/>
  <c r="AL150" i="12"/>
  <c r="AL149" i="12"/>
  <c r="AL148" i="12"/>
  <c r="AL147" i="12"/>
  <c r="AL146" i="12"/>
  <c r="AL145" i="12"/>
  <c r="AL144" i="12"/>
  <c r="AL143" i="12"/>
  <c r="AL142" i="12"/>
  <c r="AL141" i="12"/>
  <c r="AL140" i="12"/>
  <c r="AL139" i="12"/>
  <c r="AL137" i="12"/>
  <c r="AL136" i="12"/>
  <c r="AL135" i="12"/>
  <c r="AL134" i="12"/>
  <c r="AL133" i="12"/>
  <c r="AL132" i="12"/>
  <c r="AL124" i="12"/>
  <c r="AL131" i="12"/>
  <c r="AL130" i="12"/>
  <c r="AL129" i="12"/>
  <c r="AL118" i="12"/>
  <c r="AL128" i="12"/>
  <c r="AL127" i="12"/>
  <c r="AL117" i="12"/>
  <c r="AL126" i="12"/>
  <c r="AL125" i="12"/>
  <c r="AL123" i="12"/>
  <c r="AL122" i="12"/>
  <c r="AL121" i="12"/>
  <c r="AL120" i="12"/>
  <c r="AL119" i="12"/>
  <c r="AL116" i="12"/>
  <c r="AL107" i="12"/>
  <c r="AL115" i="12"/>
  <c r="AL114" i="12"/>
  <c r="AL113" i="12"/>
  <c r="AL112" i="12"/>
  <c r="AL111" i="12"/>
  <c r="AL110" i="12"/>
  <c r="AL101" i="12"/>
  <c r="AL109" i="12"/>
  <c r="AL105" i="12"/>
  <c r="AL108" i="12"/>
  <c r="AL106" i="12"/>
  <c r="AL104" i="12"/>
  <c r="AL103" i="12"/>
  <c r="AL102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40" i="1"/>
  <c r="AL35" i="1"/>
  <c r="AL25" i="1"/>
  <c r="AL31" i="1"/>
  <c r="AL27" i="1"/>
  <c r="AL28" i="1"/>
  <c r="AL30" i="1"/>
  <c r="AL29" i="1"/>
  <c r="AL22" i="1"/>
  <c r="AL20" i="1"/>
  <c r="AL24" i="1"/>
  <c r="AL21" i="1"/>
  <c r="AL18" i="1"/>
  <c r="AL17" i="1"/>
  <c r="AL16" i="1"/>
  <c r="AL15" i="1"/>
  <c r="AL13" i="1"/>
  <c r="AL14" i="1"/>
  <c r="AL12" i="1"/>
  <c r="AL11" i="1"/>
  <c r="AL80" i="1"/>
  <c r="AL66" i="1"/>
  <c r="AL68" i="1"/>
  <c r="AL67" i="1"/>
  <c r="AL70" i="1"/>
  <c r="AL72" i="1"/>
  <c r="AL74" i="1"/>
  <c r="AL76" i="1"/>
  <c r="AL79" i="1"/>
  <c r="AL71" i="1"/>
  <c r="AL69" i="1"/>
  <c r="AL78" i="1"/>
  <c r="AL75" i="1"/>
  <c r="AL82" i="1"/>
  <c r="AL85" i="1"/>
  <c r="AL91" i="1"/>
  <c r="AL89" i="1"/>
  <c r="AL97" i="1"/>
  <c r="AL83" i="1"/>
  <c r="AL86" i="1"/>
  <c r="AL94" i="1"/>
  <c r="AL92" i="1"/>
  <c r="AL96" i="1"/>
  <c r="AL90" i="1"/>
  <c r="AL100" i="1"/>
  <c r="AL102" i="1"/>
  <c r="AL104" i="1"/>
  <c r="AL136" i="1"/>
  <c r="AL138" i="1"/>
  <c r="AL119" i="1"/>
  <c r="AL65" i="1"/>
  <c r="AR138" i="1"/>
  <c r="AR136" i="1"/>
  <c r="N138" i="1"/>
  <c r="M138" i="1"/>
  <c r="L138" i="1"/>
  <c r="K138" i="1"/>
  <c r="N136" i="1"/>
  <c r="M136" i="1"/>
  <c r="L136" i="1"/>
  <c r="K136" i="1"/>
  <c r="AR119" i="1"/>
  <c r="N119" i="1"/>
  <c r="M119" i="1"/>
  <c r="L119" i="1"/>
  <c r="K119" i="1"/>
  <c r="AW141" i="12"/>
  <c r="BC141" i="12"/>
  <c r="BC168" i="12"/>
  <c r="E36" i="7"/>
  <c r="O32" i="12"/>
  <c r="O30" i="12"/>
  <c r="AW18" i="12"/>
  <c r="AW12" i="12"/>
  <c r="AR141" i="12"/>
  <c r="AQ141" i="12"/>
  <c r="AP141" i="12"/>
  <c r="AO141" i="12"/>
  <c r="AN141" i="12"/>
  <c r="AM141" i="12"/>
  <c r="AK141" i="12"/>
  <c r="AJ141" i="12"/>
  <c r="AR168" i="12"/>
  <c r="AQ168" i="12"/>
  <c r="AP168" i="12"/>
  <c r="AO168" i="12"/>
  <c r="AN168" i="12"/>
  <c r="AM168" i="12"/>
  <c r="AK168" i="12"/>
  <c r="AJ168" i="12"/>
  <c r="O168" i="12"/>
  <c r="N168" i="12"/>
  <c r="M168" i="12"/>
  <c r="L168" i="12"/>
  <c r="K168" i="12"/>
  <c r="G168" i="12"/>
  <c r="H168" i="12"/>
  <c r="O139" i="12"/>
  <c r="N141" i="12"/>
  <c r="M141" i="12"/>
  <c r="L141" i="12"/>
  <c r="K141" i="12"/>
  <c r="G141" i="12"/>
  <c r="H141" i="12"/>
  <c r="D57" i="7"/>
  <c r="D56" i="7"/>
  <c r="D22" i="7"/>
  <c r="D21" i="7"/>
  <c r="G50" i="12"/>
  <c r="H50" i="12"/>
  <c r="G45" i="12"/>
  <c r="H45" i="12"/>
  <c r="G49" i="12"/>
  <c r="H49" i="12"/>
  <c r="G37" i="12"/>
  <c r="H37" i="12"/>
  <c r="G48" i="12"/>
  <c r="H48" i="12"/>
  <c r="AY153" i="12"/>
  <c r="BC153" i="12"/>
  <c r="AR153" i="12"/>
  <c r="AQ153" i="12"/>
  <c r="AP153" i="12"/>
  <c r="AO153" i="12"/>
  <c r="AN153" i="12"/>
  <c r="AM153" i="12"/>
  <c r="AK153" i="12"/>
  <c r="AJ153" i="12"/>
  <c r="N153" i="12"/>
  <c r="M153" i="12"/>
  <c r="L153" i="12"/>
  <c r="K153" i="12"/>
  <c r="G153" i="12"/>
  <c r="H153" i="12"/>
  <c r="G132" i="12"/>
  <c r="H132" i="12"/>
  <c r="G159" i="12"/>
  <c r="H159" i="12"/>
  <c r="G131" i="12"/>
  <c r="H131" i="12"/>
  <c r="G129" i="12"/>
  <c r="H129" i="12"/>
  <c r="G115" i="12"/>
  <c r="H115" i="12"/>
  <c r="AN131" i="1"/>
  <c r="AR131" i="1"/>
  <c r="N131" i="1"/>
  <c r="M131" i="1"/>
  <c r="L131" i="1"/>
  <c r="K131" i="1"/>
  <c r="E64" i="2"/>
  <c r="E63" i="2"/>
  <c r="E62" i="2"/>
  <c r="E61" i="2"/>
  <c r="BB162" i="12"/>
  <c r="BC162" i="12"/>
  <c r="AR162" i="12"/>
  <c r="AQ162" i="12"/>
  <c r="AP162" i="12"/>
  <c r="AO162" i="12"/>
  <c r="AN162" i="12"/>
  <c r="AM162" i="12"/>
  <c r="AK162" i="12"/>
  <c r="AJ162" i="12"/>
  <c r="N162" i="12"/>
  <c r="M162" i="12"/>
  <c r="L162" i="12"/>
  <c r="K162" i="12"/>
  <c r="G162" i="12"/>
  <c r="H162" i="12"/>
  <c r="BB45" i="12"/>
  <c r="BB48" i="12"/>
  <c r="BB33" i="12"/>
  <c r="BB36" i="12"/>
  <c r="BB32" i="12"/>
  <c r="BB31" i="12"/>
  <c r="BB29" i="12"/>
  <c r="BB21" i="12"/>
  <c r="BB22" i="12"/>
  <c r="BB27" i="12"/>
  <c r="BB24" i="12"/>
  <c r="BB19" i="12"/>
  <c r="BB12" i="12"/>
  <c r="BB15" i="12"/>
  <c r="BB13" i="12"/>
  <c r="AU12" i="12"/>
  <c r="AU45" i="12"/>
  <c r="AU37" i="12"/>
  <c r="AU33" i="12"/>
  <c r="AU26" i="12"/>
  <c r="AU36" i="12"/>
  <c r="AU32" i="12"/>
  <c r="AU31" i="12"/>
  <c r="AU29" i="12"/>
  <c r="AU30" i="12"/>
  <c r="AU21" i="12"/>
  <c r="AU22" i="12"/>
  <c r="AU27" i="12"/>
  <c r="AU24" i="12"/>
  <c r="AU23" i="12"/>
  <c r="AU19" i="12"/>
  <c r="AU18" i="12"/>
  <c r="AU17" i="12"/>
  <c r="AU11" i="12"/>
  <c r="AU14" i="12"/>
  <c r="AU15" i="12"/>
  <c r="AU13" i="12"/>
  <c r="AU158" i="12"/>
  <c r="AU138" i="12"/>
  <c r="AU152" i="12"/>
  <c r="AU115" i="12"/>
  <c r="AU118" i="12"/>
  <c r="AU117" i="12"/>
  <c r="AU124" i="12"/>
  <c r="AU101" i="12"/>
  <c r="AU105" i="12"/>
  <c r="AU100" i="12"/>
  <c r="AU102" i="12"/>
  <c r="AU107" i="12"/>
  <c r="AU94" i="12"/>
  <c r="AU89" i="12"/>
  <c r="AU98" i="12"/>
  <c r="AU96" i="12"/>
  <c r="AU93" i="12"/>
  <c r="AU90" i="12"/>
  <c r="AU91" i="12"/>
  <c r="AU86" i="12"/>
  <c r="AU87" i="12"/>
  <c r="AU85" i="12"/>
  <c r="AU80" i="12"/>
  <c r="AU82" i="12"/>
  <c r="AU81" i="12"/>
  <c r="AU83" i="12"/>
  <c r="AU78" i="12"/>
  <c r="AU76" i="12"/>
  <c r="AU77" i="12"/>
  <c r="BB158" i="12"/>
  <c r="BB152" i="12"/>
  <c r="BB124" i="12"/>
  <c r="BB101" i="12"/>
  <c r="BB103" i="12"/>
  <c r="BB114" i="12"/>
  <c r="BB100" i="12"/>
  <c r="BB102" i="12"/>
  <c r="BB94" i="12"/>
  <c r="BB89" i="12"/>
  <c r="BB88" i="12"/>
  <c r="BB96" i="12"/>
  <c r="BB92" i="12"/>
  <c r="BB93" i="12"/>
  <c r="BB90" i="12"/>
  <c r="BB91" i="12"/>
  <c r="BB86" i="12"/>
  <c r="BB87" i="12"/>
  <c r="BB85" i="12"/>
  <c r="BB80" i="12"/>
  <c r="BB79" i="12"/>
  <c r="BB82" i="12"/>
  <c r="BB81" i="12"/>
  <c r="BB83" i="12"/>
  <c r="BB78" i="12"/>
  <c r="BB76" i="12"/>
  <c r="BB77" i="12"/>
  <c r="T73" i="12"/>
  <c r="T8" i="12"/>
  <c r="AJ45" i="1"/>
  <c r="AR45" i="1"/>
  <c r="AJ44" i="1"/>
  <c r="AR44" i="1"/>
  <c r="AJ35" i="1"/>
  <c r="AQ35" i="1"/>
  <c r="AR35" i="1"/>
  <c r="N45" i="1"/>
  <c r="M45" i="1"/>
  <c r="L45" i="1"/>
  <c r="K45" i="1"/>
  <c r="N44" i="1"/>
  <c r="M44" i="1"/>
  <c r="L44" i="1"/>
  <c r="K44" i="1"/>
  <c r="D31" i="3"/>
  <c r="D32" i="3"/>
  <c r="L40" i="1"/>
  <c r="L46" i="1"/>
  <c r="L35" i="1"/>
  <c r="L43" i="1"/>
  <c r="L42" i="1"/>
  <c r="L41" i="1"/>
  <c r="L39" i="1"/>
  <c r="L38" i="1"/>
  <c r="L37" i="1"/>
  <c r="L36" i="1"/>
  <c r="L34" i="1"/>
  <c r="L25" i="1"/>
  <c r="L33" i="1"/>
  <c r="L31" i="1"/>
  <c r="L32" i="1"/>
  <c r="L27" i="1"/>
  <c r="L28" i="1"/>
  <c r="L30" i="1"/>
  <c r="L29" i="1"/>
  <c r="L22" i="1"/>
  <c r="L20" i="1"/>
  <c r="L24" i="1"/>
  <c r="L26" i="1"/>
  <c r="L21" i="1"/>
  <c r="L23" i="1"/>
  <c r="L18" i="1"/>
  <c r="L19" i="1"/>
  <c r="L17" i="1"/>
  <c r="L16" i="1"/>
  <c r="L15" i="1"/>
  <c r="L13" i="1"/>
  <c r="L14" i="1"/>
  <c r="L12" i="1"/>
  <c r="L11" i="1"/>
  <c r="AK42" i="1"/>
  <c r="AK32" i="1"/>
  <c r="AK33" i="1"/>
  <c r="AK20" i="1"/>
  <c r="AK31" i="1"/>
  <c r="AK28" i="1"/>
  <c r="AK27" i="1"/>
  <c r="AK30" i="1"/>
  <c r="AK29" i="1"/>
  <c r="AK26" i="1"/>
  <c r="AK24" i="1"/>
  <c r="AK19" i="1"/>
  <c r="AK23" i="1"/>
  <c r="AK21" i="1"/>
  <c r="AK18" i="1"/>
  <c r="AK15" i="1"/>
  <c r="AK17" i="1"/>
  <c r="AK16" i="1"/>
  <c r="AK14" i="1"/>
  <c r="AK13" i="1"/>
  <c r="AK12" i="1"/>
  <c r="AK11" i="1"/>
  <c r="AQ42" i="1"/>
  <c r="AQ32" i="1"/>
  <c r="AQ20" i="1"/>
  <c r="AQ31" i="1"/>
  <c r="AQ25" i="1"/>
  <c r="AQ28" i="1"/>
  <c r="AQ27" i="1"/>
  <c r="AQ30" i="1"/>
  <c r="AQ26" i="1"/>
  <c r="AQ24" i="1"/>
  <c r="AQ23" i="1"/>
  <c r="AQ15" i="1"/>
  <c r="AQ17" i="1"/>
  <c r="AQ16" i="1"/>
  <c r="AQ14" i="1"/>
  <c r="AQ13" i="1"/>
  <c r="AQ12" i="1"/>
  <c r="AQ11" i="1"/>
  <c r="AQ133" i="1"/>
  <c r="AQ130" i="1"/>
  <c r="AQ137" i="1"/>
  <c r="AQ106" i="1"/>
  <c r="AQ96" i="1"/>
  <c r="AQ75" i="1"/>
  <c r="AQ108" i="1"/>
  <c r="AQ82" i="1"/>
  <c r="AQ87" i="1"/>
  <c r="AQ80" i="1"/>
  <c r="AQ85" i="1"/>
  <c r="AQ84" i="1"/>
  <c r="AQ78" i="1"/>
  <c r="AQ79" i="1"/>
  <c r="AQ81" i="1"/>
  <c r="AQ76" i="1"/>
  <c r="AQ77" i="1"/>
  <c r="AQ74" i="1"/>
  <c r="AQ70" i="1"/>
  <c r="AQ88" i="1"/>
  <c r="AQ69" i="1"/>
  <c r="AQ73" i="1"/>
  <c r="AQ72" i="1"/>
  <c r="AQ71" i="1"/>
  <c r="AQ67" i="1"/>
  <c r="AQ68" i="1"/>
  <c r="AQ66" i="1"/>
  <c r="AQ65" i="1"/>
  <c r="AR137" i="1"/>
  <c r="AK106" i="1"/>
  <c r="AN106" i="1"/>
  <c r="AR106" i="1"/>
  <c r="AK125" i="1"/>
  <c r="AR125" i="1"/>
  <c r="N137" i="1"/>
  <c r="M137" i="1"/>
  <c r="L137" i="1"/>
  <c r="K137" i="1"/>
  <c r="AK133" i="1"/>
  <c r="AK130" i="1"/>
  <c r="AK75" i="1"/>
  <c r="AK82" i="1"/>
  <c r="AK87" i="1"/>
  <c r="AK103" i="1"/>
  <c r="AK89" i="1"/>
  <c r="AK97" i="1"/>
  <c r="AK80" i="1"/>
  <c r="AK99" i="1"/>
  <c r="AK91" i="1"/>
  <c r="AK85" i="1"/>
  <c r="AK84" i="1"/>
  <c r="AK78" i="1"/>
  <c r="AK79" i="1"/>
  <c r="AK98" i="1"/>
  <c r="AK81" i="1"/>
  <c r="AK76" i="1"/>
  <c r="AK77" i="1"/>
  <c r="AK74" i="1"/>
  <c r="AK70" i="1"/>
  <c r="AK73" i="1"/>
  <c r="AK72" i="1"/>
  <c r="AK67" i="1"/>
  <c r="AK68" i="1"/>
  <c r="AK66" i="1"/>
  <c r="AK65" i="1"/>
  <c r="L133" i="1"/>
  <c r="L130" i="1"/>
  <c r="L106" i="1"/>
  <c r="L125" i="1"/>
  <c r="L135" i="1"/>
  <c r="L134" i="1"/>
  <c r="L132" i="1"/>
  <c r="L129" i="1"/>
  <c r="L128" i="1"/>
  <c r="L127" i="1"/>
  <c r="L126" i="1"/>
  <c r="L124" i="1"/>
  <c r="L96" i="1"/>
  <c r="L75" i="1"/>
  <c r="L123" i="1"/>
  <c r="L122" i="1"/>
  <c r="L104" i="1"/>
  <c r="L121" i="1"/>
  <c r="L120" i="1"/>
  <c r="L118" i="1"/>
  <c r="L102" i="1"/>
  <c r="L117" i="1"/>
  <c r="L116" i="1"/>
  <c r="L108" i="1"/>
  <c r="L115" i="1"/>
  <c r="L100" i="1"/>
  <c r="L114" i="1"/>
  <c r="L113" i="1"/>
  <c r="L112" i="1"/>
  <c r="L82" i="1"/>
  <c r="L111" i="1"/>
  <c r="L87" i="1"/>
  <c r="L103" i="1"/>
  <c r="L95" i="1"/>
  <c r="L110" i="1"/>
  <c r="L109" i="1"/>
  <c r="L89" i="1"/>
  <c r="L97" i="1"/>
  <c r="L80" i="1"/>
  <c r="L90" i="1"/>
  <c r="L99" i="1"/>
  <c r="L92" i="1"/>
  <c r="L94" i="1"/>
  <c r="L91" i="1"/>
  <c r="L85" i="1"/>
  <c r="L84" i="1"/>
  <c r="L78" i="1"/>
  <c r="L107" i="1"/>
  <c r="L79" i="1"/>
  <c r="L98" i="1"/>
  <c r="L86" i="1"/>
  <c r="L81" i="1"/>
  <c r="L76" i="1"/>
  <c r="L105" i="1"/>
  <c r="L77" i="1"/>
  <c r="L83" i="1"/>
  <c r="L74" i="1"/>
  <c r="L70" i="1"/>
  <c r="L88" i="1"/>
  <c r="L69" i="1"/>
  <c r="L73" i="1"/>
  <c r="L101" i="1"/>
  <c r="L72" i="1"/>
  <c r="L71" i="1"/>
  <c r="L67" i="1"/>
  <c r="L68" i="1"/>
  <c r="L93" i="1"/>
  <c r="L66" i="1"/>
  <c r="L65" i="1"/>
  <c r="N125" i="1"/>
  <c r="M125" i="1"/>
  <c r="K125" i="1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11" i="19"/>
  <c r="E10" i="19"/>
  <c r="E9" i="19"/>
  <c r="E8" i="19"/>
  <c r="E7" i="19"/>
  <c r="E6" i="19"/>
  <c r="E5" i="19"/>
  <c r="E4" i="19"/>
  <c r="E3" i="19"/>
  <c r="Z8" i="1"/>
  <c r="Z62" i="1"/>
  <c r="AJ130" i="1"/>
  <c r="AN130" i="1"/>
  <c r="AR130" i="1"/>
  <c r="N130" i="1"/>
  <c r="AJ108" i="1"/>
  <c r="AN108" i="1"/>
  <c r="AR108" i="1"/>
  <c r="N108" i="1"/>
  <c r="AJ103" i="1"/>
  <c r="AN103" i="1"/>
  <c r="AR103" i="1"/>
  <c r="N103" i="1"/>
  <c r="N106" i="1"/>
  <c r="AJ87" i="1"/>
  <c r="AN87" i="1"/>
  <c r="AR87" i="1"/>
  <c r="N87" i="1"/>
  <c r="AN135" i="1"/>
  <c r="AR135" i="1"/>
  <c r="N135" i="1"/>
  <c r="AN134" i="1"/>
  <c r="AR134" i="1"/>
  <c r="N134" i="1"/>
  <c r="AJ112" i="1"/>
  <c r="AR112" i="1"/>
  <c r="N112" i="1"/>
  <c r="AJ133" i="1"/>
  <c r="AR133" i="1"/>
  <c r="N133" i="1"/>
  <c r="AJ132" i="1"/>
  <c r="AR132" i="1"/>
  <c r="N132" i="1"/>
  <c r="AJ118" i="1"/>
  <c r="AR118" i="1"/>
  <c r="N118" i="1"/>
  <c r="AJ128" i="1"/>
  <c r="AR128" i="1"/>
  <c r="N128" i="1"/>
  <c r="AJ110" i="1"/>
  <c r="AR110" i="1"/>
  <c r="N110" i="1"/>
  <c r="AJ82" i="1"/>
  <c r="AR82" i="1"/>
  <c r="N82" i="1"/>
  <c r="AJ95" i="1"/>
  <c r="AR95" i="1"/>
  <c r="N95" i="1"/>
  <c r="AJ109" i="1"/>
  <c r="AR109" i="1"/>
  <c r="N109" i="1"/>
  <c r="AJ124" i="1"/>
  <c r="AR124" i="1"/>
  <c r="N124" i="1"/>
  <c r="AJ114" i="1"/>
  <c r="AR114" i="1"/>
  <c r="N114" i="1"/>
  <c r="AJ116" i="1"/>
  <c r="AR116" i="1"/>
  <c r="N116" i="1"/>
  <c r="AJ120" i="1"/>
  <c r="AR120" i="1"/>
  <c r="N120" i="1"/>
  <c r="AJ123" i="1"/>
  <c r="AR123" i="1"/>
  <c r="N123" i="1"/>
  <c r="AJ122" i="1"/>
  <c r="AR122" i="1"/>
  <c r="N122" i="1"/>
  <c r="AJ104" i="1"/>
  <c r="AR104" i="1"/>
  <c r="N104" i="1"/>
  <c r="AJ121" i="1"/>
  <c r="AR121" i="1"/>
  <c r="N121" i="1"/>
  <c r="AJ89" i="1"/>
  <c r="AR89" i="1"/>
  <c r="N89" i="1"/>
  <c r="AJ115" i="1"/>
  <c r="AR115" i="1"/>
  <c r="N115" i="1"/>
  <c r="AJ100" i="1"/>
  <c r="AR100" i="1"/>
  <c r="N100" i="1"/>
  <c r="AJ117" i="1"/>
  <c r="AR117" i="1"/>
  <c r="N117" i="1"/>
  <c r="AJ96" i="1"/>
  <c r="AR96" i="1"/>
  <c r="N96" i="1"/>
  <c r="AJ113" i="1"/>
  <c r="AR113" i="1"/>
  <c r="N113" i="1"/>
  <c r="AJ92" i="1"/>
  <c r="AN92" i="1"/>
  <c r="AR92" i="1"/>
  <c r="N92" i="1"/>
  <c r="AJ85" i="1"/>
  <c r="AN85" i="1"/>
  <c r="AR85" i="1"/>
  <c r="N85" i="1"/>
  <c r="AJ111" i="1"/>
  <c r="AN111" i="1"/>
  <c r="AR111" i="1"/>
  <c r="N111" i="1"/>
  <c r="AJ99" i="1"/>
  <c r="AR99" i="1"/>
  <c r="N99" i="1"/>
  <c r="AJ97" i="1"/>
  <c r="AN97" i="1"/>
  <c r="AR97" i="1"/>
  <c r="N97" i="1"/>
  <c r="AJ80" i="1"/>
  <c r="AN80" i="1"/>
  <c r="AR80" i="1"/>
  <c r="N80" i="1"/>
  <c r="AJ78" i="1"/>
  <c r="AN78" i="1"/>
  <c r="AR78" i="1"/>
  <c r="N78" i="1"/>
  <c r="AN129" i="1"/>
  <c r="AR129" i="1"/>
  <c r="N129" i="1"/>
  <c r="AJ84" i="1"/>
  <c r="AN84" i="1"/>
  <c r="AR84" i="1"/>
  <c r="N84" i="1"/>
  <c r="AJ90" i="1"/>
  <c r="AN90" i="1"/>
  <c r="AR90" i="1"/>
  <c r="N90" i="1"/>
  <c r="AJ107" i="1"/>
  <c r="AN107" i="1"/>
  <c r="AR107" i="1"/>
  <c r="N107" i="1"/>
  <c r="AJ79" i="1"/>
  <c r="AN79" i="1"/>
  <c r="AR79" i="1"/>
  <c r="N79" i="1"/>
  <c r="AJ91" i="1"/>
  <c r="AN91" i="1"/>
  <c r="AR91" i="1"/>
  <c r="N91" i="1"/>
  <c r="AJ76" i="1"/>
  <c r="AN76" i="1"/>
  <c r="AR76" i="1"/>
  <c r="N76" i="1"/>
  <c r="AJ81" i="1"/>
  <c r="AN81" i="1"/>
  <c r="AR81" i="1"/>
  <c r="N81" i="1"/>
  <c r="AJ102" i="1"/>
  <c r="AR102" i="1"/>
  <c r="N102" i="1"/>
  <c r="AJ86" i="1"/>
  <c r="AN86" i="1"/>
  <c r="AR86" i="1"/>
  <c r="N86" i="1"/>
  <c r="AN127" i="1"/>
  <c r="AR127" i="1"/>
  <c r="N127" i="1"/>
  <c r="AJ94" i="1"/>
  <c r="AN94" i="1"/>
  <c r="AR94" i="1"/>
  <c r="N94" i="1"/>
  <c r="AN126" i="1"/>
  <c r="AR126" i="1"/>
  <c r="N126" i="1"/>
  <c r="AJ77" i="1"/>
  <c r="AN77" i="1"/>
  <c r="AR77" i="1"/>
  <c r="N77" i="1"/>
  <c r="AJ74" i="1"/>
  <c r="AN74" i="1"/>
  <c r="AR74" i="1"/>
  <c r="N74" i="1"/>
  <c r="AJ98" i="1"/>
  <c r="AN98" i="1"/>
  <c r="AR98" i="1"/>
  <c r="N98" i="1"/>
  <c r="AJ105" i="1"/>
  <c r="AN105" i="1"/>
  <c r="AR105" i="1"/>
  <c r="N105" i="1"/>
  <c r="AJ83" i="1"/>
  <c r="AN83" i="1"/>
  <c r="AR83" i="1"/>
  <c r="N83" i="1"/>
  <c r="AJ73" i="1"/>
  <c r="AN73" i="1"/>
  <c r="AR73" i="1"/>
  <c r="N73" i="1"/>
  <c r="AJ69" i="1"/>
  <c r="AN69" i="1"/>
  <c r="AR69" i="1"/>
  <c r="N69" i="1"/>
  <c r="AJ88" i="1"/>
  <c r="AN88" i="1"/>
  <c r="AR88" i="1"/>
  <c r="N88" i="1"/>
  <c r="AJ101" i="1"/>
  <c r="AN101" i="1"/>
  <c r="AR101" i="1"/>
  <c r="N101" i="1"/>
  <c r="AJ72" i="1"/>
  <c r="AN72" i="1"/>
  <c r="AR72" i="1"/>
  <c r="N72" i="1"/>
  <c r="AN75" i="1"/>
  <c r="AR75" i="1"/>
  <c r="N75" i="1"/>
  <c r="AJ70" i="1"/>
  <c r="AN70" i="1"/>
  <c r="AR70" i="1"/>
  <c r="N70" i="1"/>
  <c r="AJ71" i="1"/>
  <c r="AN71" i="1"/>
  <c r="AR71" i="1"/>
  <c r="N71" i="1"/>
  <c r="AJ67" i="1"/>
  <c r="AN67" i="1"/>
  <c r="AR67" i="1"/>
  <c r="N67" i="1"/>
  <c r="AJ68" i="1"/>
  <c r="AN68" i="1"/>
  <c r="AR68" i="1"/>
  <c r="N68" i="1"/>
  <c r="AJ93" i="1"/>
  <c r="AN93" i="1"/>
  <c r="AR93" i="1"/>
  <c r="N93" i="1"/>
  <c r="AJ66" i="1"/>
  <c r="AN66" i="1"/>
  <c r="AR66" i="1"/>
  <c r="N66" i="1"/>
  <c r="AJ65" i="1"/>
  <c r="AN65" i="1"/>
  <c r="AR65" i="1"/>
  <c r="N65" i="1"/>
  <c r="M133" i="1"/>
  <c r="K133" i="1"/>
  <c r="G133" i="1"/>
  <c r="H133" i="1"/>
  <c r="M132" i="1"/>
  <c r="K132" i="1"/>
  <c r="G132" i="1"/>
  <c r="H132" i="1"/>
  <c r="M128" i="1"/>
  <c r="K128" i="1"/>
  <c r="G128" i="1"/>
  <c r="H128" i="1"/>
  <c r="M114" i="1"/>
  <c r="K114" i="1"/>
  <c r="G114" i="1"/>
  <c r="H114" i="1"/>
  <c r="M96" i="1"/>
  <c r="K96" i="1"/>
  <c r="G96" i="1"/>
  <c r="H96" i="1"/>
  <c r="M123" i="1"/>
  <c r="K123" i="1"/>
  <c r="M122" i="1"/>
  <c r="K122" i="1"/>
  <c r="M104" i="1"/>
  <c r="K104" i="1"/>
  <c r="M121" i="1"/>
  <c r="K121" i="1"/>
  <c r="G121" i="1"/>
  <c r="H121" i="1"/>
  <c r="M120" i="1"/>
  <c r="K120" i="1"/>
  <c r="M118" i="1"/>
  <c r="K118" i="1"/>
  <c r="G118" i="1"/>
  <c r="H118" i="1"/>
  <c r="M102" i="1"/>
  <c r="K102" i="1"/>
  <c r="G102" i="1"/>
  <c r="H102" i="1"/>
  <c r="M117" i="1"/>
  <c r="K117" i="1"/>
  <c r="G117" i="1"/>
  <c r="H117" i="1"/>
  <c r="M116" i="1"/>
  <c r="K116" i="1"/>
  <c r="G116" i="1"/>
  <c r="H116" i="1"/>
  <c r="M115" i="1"/>
  <c r="K115" i="1"/>
  <c r="G115" i="1"/>
  <c r="H115" i="1"/>
  <c r="M100" i="1"/>
  <c r="K100" i="1"/>
  <c r="G100" i="1"/>
  <c r="H100" i="1"/>
  <c r="M124" i="1"/>
  <c r="K124" i="1"/>
  <c r="G124" i="1"/>
  <c r="H124" i="1"/>
  <c r="M113" i="1"/>
  <c r="K113" i="1"/>
  <c r="G113" i="1"/>
  <c r="H113" i="1"/>
  <c r="M112" i="1"/>
  <c r="K112" i="1"/>
  <c r="G112" i="1"/>
  <c r="H112" i="1"/>
  <c r="M82" i="1"/>
  <c r="K82" i="1"/>
  <c r="G82" i="1"/>
  <c r="H82" i="1"/>
  <c r="M95" i="1"/>
  <c r="K95" i="1"/>
  <c r="G95" i="1"/>
  <c r="H95" i="1"/>
  <c r="M110" i="1"/>
  <c r="K110" i="1"/>
  <c r="G110" i="1"/>
  <c r="H110" i="1"/>
  <c r="M109" i="1"/>
  <c r="K109" i="1"/>
  <c r="G109" i="1"/>
  <c r="H109" i="1"/>
  <c r="M89" i="1"/>
  <c r="K89" i="1"/>
  <c r="G89" i="1"/>
  <c r="H89" i="1"/>
  <c r="M99" i="1"/>
  <c r="K99" i="1"/>
  <c r="G99" i="1"/>
  <c r="H99" i="1"/>
  <c r="AJ16" i="1"/>
  <c r="AN16" i="1"/>
  <c r="AR16" i="1"/>
  <c r="N16" i="1"/>
  <c r="AJ15" i="1"/>
  <c r="AN15" i="1"/>
  <c r="AR15" i="1"/>
  <c r="N15" i="1"/>
  <c r="AJ17" i="1"/>
  <c r="AN17" i="1"/>
  <c r="AR17" i="1"/>
  <c r="N17" i="1"/>
  <c r="AJ14" i="1"/>
  <c r="AN14" i="1"/>
  <c r="AR14" i="1"/>
  <c r="N14" i="1"/>
  <c r="AJ12" i="1"/>
  <c r="AN12" i="1"/>
  <c r="AR12" i="1"/>
  <c r="N12" i="1"/>
  <c r="AJ11" i="1"/>
  <c r="AN11" i="1"/>
  <c r="AR11" i="1"/>
  <c r="N11" i="1"/>
  <c r="AJ34" i="1"/>
  <c r="AN34" i="1"/>
  <c r="AR34" i="1"/>
  <c r="N34" i="1"/>
  <c r="AN25" i="1"/>
  <c r="AR25" i="1"/>
  <c r="N25" i="1"/>
  <c r="AJ18" i="1"/>
  <c r="AN18" i="1"/>
  <c r="AR18" i="1"/>
  <c r="N18" i="1"/>
  <c r="AJ21" i="1"/>
  <c r="AN21" i="1"/>
  <c r="AR21" i="1"/>
  <c r="N21" i="1"/>
  <c r="AN41" i="1"/>
  <c r="AR41" i="1"/>
  <c r="N41" i="1"/>
  <c r="AN43" i="1"/>
  <c r="AR43" i="1"/>
  <c r="N43" i="1"/>
  <c r="AN20" i="1"/>
  <c r="AR20" i="1"/>
  <c r="N20" i="1"/>
  <c r="AJ23" i="1"/>
  <c r="AN23" i="1"/>
  <c r="AR23" i="1"/>
  <c r="N23" i="1"/>
  <c r="AJ22" i="1"/>
  <c r="AN22" i="1"/>
  <c r="AR22" i="1"/>
  <c r="N22" i="1"/>
  <c r="AJ33" i="1"/>
  <c r="AN33" i="1"/>
  <c r="AR33" i="1"/>
  <c r="N33" i="1"/>
  <c r="AJ30" i="1"/>
  <c r="AN30" i="1"/>
  <c r="AR30" i="1"/>
  <c r="N30" i="1"/>
  <c r="AJ26" i="1"/>
  <c r="AN26" i="1"/>
  <c r="AR26" i="1"/>
  <c r="N26" i="1"/>
  <c r="AJ37" i="1"/>
  <c r="AR37" i="1"/>
  <c r="N37" i="1"/>
  <c r="AJ36" i="1"/>
  <c r="AR36" i="1"/>
  <c r="N36" i="1"/>
  <c r="AJ31" i="1"/>
  <c r="AR31" i="1"/>
  <c r="N31" i="1"/>
  <c r="AJ32" i="1"/>
  <c r="AR32" i="1"/>
  <c r="N32" i="1"/>
  <c r="AJ39" i="1"/>
  <c r="AR39" i="1"/>
  <c r="N39" i="1"/>
  <c r="N35" i="1"/>
  <c r="AJ46" i="1"/>
  <c r="AR46" i="1"/>
  <c r="N46" i="1"/>
  <c r="AJ38" i="1"/>
  <c r="AR38" i="1"/>
  <c r="N38" i="1"/>
  <c r="AJ19" i="1"/>
  <c r="AR19" i="1"/>
  <c r="N19" i="1"/>
  <c r="AJ27" i="1"/>
  <c r="AN27" i="1"/>
  <c r="AR27" i="1"/>
  <c r="N27" i="1"/>
  <c r="AJ29" i="1"/>
  <c r="AN29" i="1"/>
  <c r="AR29" i="1"/>
  <c r="N29" i="1"/>
  <c r="AJ28" i="1"/>
  <c r="AN28" i="1"/>
  <c r="AR28" i="1"/>
  <c r="N28" i="1"/>
  <c r="AJ24" i="1"/>
  <c r="AN24" i="1"/>
  <c r="AR24" i="1"/>
  <c r="N24" i="1"/>
  <c r="AN42" i="1"/>
  <c r="AR42" i="1"/>
  <c r="N42" i="1"/>
  <c r="AN40" i="1"/>
  <c r="AR40" i="1"/>
  <c r="N40" i="1"/>
  <c r="AJ13" i="1"/>
  <c r="AN13" i="1"/>
  <c r="AR13" i="1"/>
  <c r="N13" i="1"/>
  <c r="M46" i="1"/>
  <c r="K46" i="1"/>
  <c r="M32" i="1"/>
  <c r="K32" i="1"/>
  <c r="M35" i="1"/>
  <c r="K35" i="1"/>
  <c r="M31" i="1"/>
  <c r="K31" i="1"/>
  <c r="M39" i="1"/>
  <c r="K39" i="1"/>
  <c r="M38" i="1"/>
  <c r="K38" i="1"/>
  <c r="M37" i="1"/>
  <c r="K37" i="1"/>
  <c r="M36" i="1"/>
  <c r="K36" i="1"/>
  <c r="M19" i="1"/>
  <c r="K19" i="1"/>
  <c r="AV145" i="12"/>
  <c r="BC145" i="12"/>
  <c r="AR145" i="12"/>
  <c r="AQ145" i="12"/>
  <c r="AP145" i="12"/>
  <c r="AO145" i="12"/>
  <c r="AN145" i="12"/>
  <c r="AM145" i="12"/>
  <c r="AK145" i="12"/>
  <c r="AJ145" i="12"/>
  <c r="N145" i="12"/>
  <c r="M145" i="12"/>
  <c r="L145" i="12"/>
  <c r="K145" i="12"/>
  <c r="G145" i="12"/>
  <c r="H145" i="12"/>
  <c r="AV142" i="12"/>
  <c r="BC142" i="12"/>
  <c r="AR142" i="12"/>
  <c r="AQ142" i="12"/>
  <c r="AP142" i="12"/>
  <c r="AO142" i="12"/>
  <c r="AN142" i="12"/>
  <c r="AM142" i="12"/>
  <c r="AK142" i="12"/>
  <c r="AJ142" i="12"/>
  <c r="N142" i="12"/>
  <c r="M142" i="12"/>
  <c r="L142" i="12"/>
  <c r="K142" i="12"/>
  <c r="G142" i="12"/>
  <c r="H142" i="12"/>
  <c r="AV137" i="12"/>
  <c r="BC137" i="12"/>
  <c r="AR137" i="12"/>
  <c r="AQ137" i="12"/>
  <c r="AP137" i="12"/>
  <c r="AO137" i="12"/>
  <c r="AN137" i="12"/>
  <c r="AM137" i="12"/>
  <c r="AK137" i="12"/>
  <c r="AJ137" i="12"/>
  <c r="N137" i="12"/>
  <c r="M137" i="12"/>
  <c r="L137" i="12"/>
  <c r="K137" i="12"/>
  <c r="G137" i="12"/>
  <c r="H137" i="12"/>
  <c r="G134" i="12"/>
  <c r="H134" i="12"/>
  <c r="AV134" i="12"/>
  <c r="BC134" i="12"/>
  <c r="AR134" i="12"/>
  <c r="AQ134" i="12"/>
  <c r="AP134" i="12"/>
  <c r="AO134" i="12"/>
  <c r="AN134" i="12"/>
  <c r="AM134" i="12"/>
  <c r="AJ134" i="12"/>
  <c r="AK134" i="12"/>
  <c r="N134" i="12"/>
  <c r="M134" i="12"/>
  <c r="L134" i="12"/>
  <c r="K134" i="12"/>
  <c r="AV111" i="12"/>
  <c r="AV121" i="12"/>
  <c r="AV119" i="12"/>
  <c r="AV132" i="12"/>
  <c r="BC132" i="12"/>
  <c r="AR132" i="12"/>
  <c r="AQ132" i="12"/>
  <c r="AP132" i="12"/>
  <c r="AO132" i="12"/>
  <c r="AN132" i="12"/>
  <c r="AM132" i="12"/>
  <c r="AK132" i="12"/>
  <c r="AJ132" i="12"/>
  <c r="N132" i="12"/>
  <c r="M132" i="12"/>
  <c r="L132" i="12"/>
  <c r="K132" i="12"/>
  <c r="AV129" i="12"/>
  <c r="BC129" i="12"/>
  <c r="AR129" i="12"/>
  <c r="AQ129" i="12"/>
  <c r="AP129" i="12"/>
  <c r="AO129" i="12"/>
  <c r="AN129" i="12"/>
  <c r="AM129" i="12"/>
  <c r="AK129" i="12"/>
  <c r="AJ129" i="12"/>
  <c r="N129" i="12"/>
  <c r="M129" i="12"/>
  <c r="L129" i="12"/>
  <c r="K129" i="12"/>
  <c r="AV115" i="12"/>
  <c r="BC115" i="12"/>
  <c r="AR115" i="12"/>
  <c r="AQ115" i="12"/>
  <c r="AP115" i="12"/>
  <c r="AO115" i="12"/>
  <c r="AN115" i="12"/>
  <c r="AM115" i="12"/>
  <c r="AK115" i="12"/>
  <c r="AJ115" i="12"/>
  <c r="N115" i="12"/>
  <c r="M115" i="12"/>
  <c r="L115" i="12"/>
  <c r="K115" i="12"/>
  <c r="AV48" i="12"/>
  <c r="BC48" i="12"/>
  <c r="AV50" i="12"/>
  <c r="BC50" i="12"/>
  <c r="AR50" i="12"/>
  <c r="AQ50" i="12"/>
  <c r="AP50" i="12"/>
  <c r="AO50" i="12"/>
  <c r="AN50" i="12"/>
  <c r="AM50" i="12"/>
  <c r="AK50" i="12"/>
  <c r="AJ50" i="12"/>
  <c r="M50" i="12"/>
  <c r="L50" i="12"/>
  <c r="K50" i="12"/>
  <c r="N50" i="12"/>
  <c r="AK48" i="12"/>
  <c r="N48" i="12"/>
  <c r="M48" i="12"/>
  <c r="L48" i="12"/>
  <c r="K48" i="12"/>
  <c r="D30" i="3"/>
  <c r="D96" i="3"/>
  <c r="D95" i="3"/>
  <c r="E37" i="3"/>
  <c r="V78" i="12"/>
  <c r="E40" i="3"/>
  <c r="V76" i="12"/>
  <c r="D29" i="3"/>
  <c r="D28" i="3"/>
  <c r="D27" i="3"/>
  <c r="AK167" i="12"/>
  <c r="AK166" i="12"/>
  <c r="AK165" i="12"/>
  <c r="AK164" i="12"/>
  <c r="AK163" i="12"/>
  <c r="AK170" i="12"/>
  <c r="AK161" i="12"/>
  <c r="AK160" i="12"/>
  <c r="AK158" i="12"/>
  <c r="AK169" i="12"/>
  <c r="AK138" i="12"/>
  <c r="AK157" i="12"/>
  <c r="AK156" i="12"/>
  <c r="AK155" i="12"/>
  <c r="AK154" i="12"/>
  <c r="AK175" i="12"/>
  <c r="AK151" i="12"/>
  <c r="AK150" i="12"/>
  <c r="AK174" i="12"/>
  <c r="AK173" i="12"/>
  <c r="AK148" i="12"/>
  <c r="AK147" i="12"/>
  <c r="AK172" i="12"/>
  <c r="AK171" i="12"/>
  <c r="AK117" i="12"/>
  <c r="AK126" i="12"/>
  <c r="AK152" i="12"/>
  <c r="AK143" i="12"/>
  <c r="AK120" i="12"/>
  <c r="AK127" i="12"/>
  <c r="AK139" i="12"/>
  <c r="AK149" i="12"/>
  <c r="AK136" i="12"/>
  <c r="AK130" i="12"/>
  <c r="AK118" i="12"/>
  <c r="AK159" i="12"/>
  <c r="AK131" i="12"/>
  <c r="AK133" i="12"/>
  <c r="AK144" i="12"/>
  <c r="AK128" i="12"/>
  <c r="AK146" i="12"/>
  <c r="AK122" i="12"/>
  <c r="AK123" i="12"/>
  <c r="AK109" i="12"/>
  <c r="AK108" i="12"/>
  <c r="AK116" i="12"/>
  <c r="AK113" i="12"/>
  <c r="AK140" i="12"/>
  <c r="AK112" i="12"/>
  <c r="AK111" i="12"/>
  <c r="AK121" i="12"/>
  <c r="AK125" i="12"/>
  <c r="AK101" i="12"/>
  <c r="AK135" i="12"/>
  <c r="AK124" i="12"/>
  <c r="AK119" i="12"/>
  <c r="AK107" i="12"/>
  <c r="AK114" i="12"/>
  <c r="AK106" i="12"/>
  <c r="AK110" i="12"/>
  <c r="AK103" i="12"/>
  <c r="AK104" i="12"/>
  <c r="AK105" i="12"/>
  <c r="AK102" i="12"/>
  <c r="AK100" i="12"/>
  <c r="AK89" i="12"/>
  <c r="AK94" i="12"/>
  <c r="AK88" i="12"/>
  <c r="AK97" i="12"/>
  <c r="AK96" i="12"/>
  <c r="AK98" i="12"/>
  <c r="AK95" i="12"/>
  <c r="AK92" i="12"/>
  <c r="AK90" i="12"/>
  <c r="AK93" i="12"/>
  <c r="AK86" i="12"/>
  <c r="AK91" i="12"/>
  <c r="AK87" i="12"/>
  <c r="AK85" i="12"/>
  <c r="AK99" i="12"/>
  <c r="AK80" i="12"/>
  <c r="AK79" i="12"/>
  <c r="AK82" i="12"/>
  <c r="AK81" i="12"/>
  <c r="AK83" i="12"/>
  <c r="AK84" i="12"/>
  <c r="AK78" i="12"/>
  <c r="AK76" i="12"/>
  <c r="AV158" i="12"/>
  <c r="AV117" i="12"/>
  <c r="AV126" i="12"/>
  <c r="AV152" i="12"/>
  <c r="AV120" i="12"/>
  <c r="AV127" i="12"/>
  <c r="AV149" i="12"/>
  <c r="AV130" i="12"/>
  <c r="AV118" i="12"/>
  <c r="AV133" i="12"/>
  <c r="AV122" i="12"/>
  <c r="AV123" i="12"/>
  <c r="AV109" i="12"/>
  <c r="AV108" i="12"/>
  <c r="AV116" i="12"/>
  <c r="AV113" i="12"/>
  <c r="AV140" i="12"/>
  <c r="AV112" i="12"/>
  <c r="AV125" i="12"/>
  <c r="AV107" i="12"/>
  <c r="AV114" i="12"/>
  <c r="AV106" i="12"/>
  <c r="AV110" i="12"/>
  <c r="AV103" i="12"/>
  <c r="AV104" i="12"/>
  <c r="AV105" i="12"/>
  <c r="AV102" i="12"/>
  <c r="AV100" i="12"/>
  <c r="AV89" i="12"/>
  <c r="AV94" i="12"/>
  <c r="AV88" i="12"/>
  <c r="AV97" i="12"/>
  <c r="AV96" i="12"/>
  <c r="AV98" i="12"/>
  <c r="AV92" i="12"/>
  <c r="AV90" i="12"/>
  <c r="AV93" i="12"/>
  <c r="AV86" i="12"/>
  <c r="AV91" i="12"/>
  <c r="AV87" i="12"/>
  <c r="AV85" i="12"/>
  <c r="AV80" i="12"/>
  <c r="AV79" i="12"/>
  <c r="AV82" i="12"/>
  <c r="AV81" i="12"/>
  <c r="AV83" i="12"/>
  <c r="AV84" i="12"/>
  <c r="AV78" i="12"/>
  <c r="AV76" i="12"/>
  <c r="AV77" i="12"/>
  <c r="AK77" i="12"/>
  <c r="AK55" i="12"/>
  <c r="AK45" i="12"/>
  <c r="AK54" i="12"/>
  <c r="AK53" i="12"/>
  <c r="AK52" i="12"/>
  <c r="AK49" i="12"/>
  <c r="AK51" i="12"/>
  <c r="AK37" i="12"/>
  <c r="AK33" i="12"/>
  <c r="AK57" i="12"/>
  <c r="AK46" i="12"/>
  <c r="AK44" i="12"/>
  <c r="AK43" i="12"/>
  <c r="AK34" i="12"/>
  <c r="AK56" i="12"/>
  <c r="AK39" i="12"/>
  <c r="AK40" i="12"/>
  <c r="AK32" i="12"/>
  <c r="AK41" i="12"/>
  <c r="AK35" i="12"/>
  <c r="AK26" i="12"/>
  <c r="AK47" i="12"/>
  <c r="AK36" i="12"/>
  <c r="AK31" i="12"/>
  <c r="AK22" i="12"/>
  <c r="AK38" i="12"/>
  <c r="AK29" i="12"/>
  <c r="AK30" i="12"/>
  <c r="AK42" i="12"/>
  <c r="AK21" i="12"/>
  <c r="AK27" i="12"/>
  <c r="AK23" i="12"/>
  <c r="AK25" i="12"/>
  <c r="AK24" i="12"/>
  <c r="AK20" i="12"/>
  <c r="AK11" i="12"/>
  <c r="AK19" i="12"/>
  <c r="AK18" i="12"/>
  <c r="AK17" i="12"/>
  <c r="AK28" i="12"/>
  <c r="AK16" i="12"/>
  <c r="AK14" i="12"/>
  <c r="AK15" i="12"/>
  <c r="AK13" i="12"/>
  <c r="AV33" i="12"/>
  <c r="AV34" i="12"/>
  <c r="AV39" i="12"/>
  <c r="AV32" i="12"/>
  <c r="AV41" i="12"/>
  <c r="AV26" i="12"/>
  <c r="AV36" i="12"/>
  <c r="AV31" i="12"/>
  <c r="AV22" i="12"/>
  <c r="AV38" i="12"/>
  <c r="AV29" i="12"/>
  <c r="AV30" i="12"/>
  <c r="AV27" i="12"/>
  <c r="AV23" i="12"/>
  <c r="AV25" i="12"/>
  <c r="AV24" i="12"/>
  <c r="AV20" i="12"/>
  <c r="AV11" i="12"/>
  <c r="AV19" i="12"/>
  <c r="AV18" i="12"/>
  <c r="AV17" i="12"/>
  <c r="AV14" i="12"/>
  <c r="AV15" i="12"/>
  <c r="AV13" i="12"/>
  <c r="AV12" i="12"/>
  <c r="AK12" i="12"/>
  <c r="V73" i="12"/>
  <c r="V8" i="12"/>
  <c r="M1" i="5"/>
  <c r="K119" i="5"/>
  <c r="L119" i="5"/>
  <c r="K118" i="5"/>
  <c r="L118" i="5"/>
  <c r="K116" i="5"/>
  <c r="L116" i="5"/>
  <c r="K115" i="5"/>
  <c r="L115" i="5"/>
  <c r="K114" i="5"/>
  <c r="L114" i="5"/>
  <c r="K113" i="5"/>
  <c r="L113" i="5"/>
  <c r="K112" i="5"/>
  <c r="L112" i="5"/>
  <c r="K111" i="5"/>
  <c r="L111" i="5"/>
  <c r="K110" i="5"/>
  <c r="L110" i="5"/>
  <c r="K109" i="5"/>
  <c r="L109" i="5"/>
  <c r="K108" i="5"/>
  <c r="L108" i="5"/>
  <c r="K107" i="5"/>
  <c r="L107" i="5"/>
  <c r="K106" i="5"/>
  <c r="L106" i="5"/>
  <c r="K105" i="5"/>
  <c r="L105" i="5"/>
  <c r="K104" i="5"/>
  <c r="L104" i="5"/>
  <c r="K103" i="5"/>
  <c r="L103" i="5"/>
  <c r="K102" i="5"/>
  <c r="L102" i="5"/>
  <c r="K101" i="5"/>
  <c r="L101" i="5"/>
  <c r="K100" i="5"/>
  <c r="L100" i="5"/>
  <c r="K99" i="5"/>
  <c r="L99" i="5"/>
  <c r="K98" i="5"/>
  <c r="L98" i="5"/>
  <c r="K97" i="5"/>
  <c r="L97" i="5"/>
  <c r="K96" i="5"/>
  <c r="L96" i="5"/>
  <c r="K95" i="5"/>
  <c r="L95" i="5"/>
  <c r="K94" i="5"/>
  <c r="L94" i="5"/>
  <c r="K93" i="5"/>
  <c r="L93" i="5"/>
  <c r="K92" i="5"/>
  <c r="L92" i="5"/>
  <c r="K91" i="5"/>
  <c r="L91" i="5"/>
  <c r="K90" i="5"/>
  <c r="L90" i="5"/>
  <c r="K89" i="5"/>
  <c r="L89" i="5"/>
  <c r="K88" i="5"/>
  <c r="L88" i="5"/>
  <c r="K87" i="5"/>
  <c r="L87" i="5"/>
  <c r="K86" i="5"/>
  <c r="L86" i="5"/>
  <c r="K85" i="5"/>
  <c r="L85" i="5"/>
  <c r="K84" i="5"/>
  <c r="L84" i="5"/>
  <c r="K83" i="5"/>
  <c r="L83" i="5"/>
  <c r="K82" i="5"/>
  <c r="L82" i="5"/>
  <c r="K81" i="5"/>
  <c r="L81" i="5"/>
  <c r="K80" i="5"/>
  <c r="L80" i="5"/>
  <c r="K79" i="5"/>
  <c r="L79" i="5"/>
  <c r="K78" i="5"/>
  <c r="L78" i="5"/>
  <c r="K77" i="5"/>
  <c r="L77" i="5"/>
  <c r="K76" i="5"/>
  <c r="L76" i="5"/>
  <c r="K75" i="5"/>
  <c r="L75" i="5"/>
  <c r="K74" i="5"/>
  <c r="L74" i="5"/>
  <c r="K73" i="5"/>
  <c r="L73" i="5"/>
  <c r="K72" i="5"/>
  <c r="L72" i="5"/>
  <c r="K71" i="5"/>
  <c r="L71" i="5"/>
  <c r="K25" i="5"/>
  <c r="K70" i="5"/>
  <c r="L70" i="5"/>
  <c r="K69" i="5"/>
  <c r="L69" i="5"/>
  <c r="K68" i="5"/>
  <c r="L68" i="5"/>
  <c r="K67" i="5"/>
  <c r="L67" i="5"/>
  <c r="K66" i="5"/>
  <c r="L66" i="5"/>
  <c r="K65" i="5"/>
  <c r="L65" i="5"/>
  <c r="K64" i="5"/>
  <c r="L64" i="5"/>
  <c r="K63" i="5"/>
  <c r="L63" i="5"/>
  <c r="K62" i="5"/>
  <c r="L62" i="5"/>
  <c r="K61" i="5"/>
  <c r="L61" i="5"/>
  <c r="K60" i="5"/>
  <c r="L60" i="5"/>
  <c r="K59" i="5"/>
  <c r="L59" i="5"/>
  <c r="K58" i="5"/>
  <c r="L58" i="5"/>
  <c r="K57" i="5"/>
  <c r="L57" i="5"/>
  <c r="K56" i="5"/>
  <c r="L56" i="5"/>
  <c r="K55" i="5"/>
  <c r="L55" i="5"/>
  <c r="K54" i="5"/>
  <c r="L54" i="5"/>
  <c r="K53" i="5"/>
  <c r="L53" i="5"/>
  <c r="K52" i="5"/>
  <c r="L52" i="5"/>
  <c r="K51" i="5"/>
  <c r="L51" i="5"/>
  <c r="K50" i="5"/>
  <c r="L50" i="5"/>
  <c r="K49" i="5"/>
  <c r="L49" i="5"/>
  <c r="K48" i="5"/>
  <c r="L48" i="5"/>
  <c r="K47" i="5"/>
  <c r="L47" i="5"/>
  <c r="K46" i="5"/>
  <c r="L46" i="5"/>
  <c r="K45" i="5"/>
  <c r="L45" i="5"/>
  <c r="K44" i="5"/>
  <c r="L44" i="5"/>
  <c r="K43" i="5"/>
  <c r="L43" i="5"/>
  <c r="K42" i="5"/>
  <c r="L42" i="5"/>
  <c r="K41" i="5"/>
  <c r="L41" i="5"/>
  <c r="K40" i="5"/>
  <c r="L40" i="5"/>
  <c r="K39" i="5"/>
  <c r="L39" i="5"/>
  <c r="K38" i="5"/>
  <c r="L38" i="5"/>
  <c r="K37" i="5"/>
  <c r="L37" i="5"/>
  <c r="K36" i="5"/>
  <c r="L36" i="5"/>
  <c r="K35" i="5"/>
  <c r="L35" i="5"/>
  <c r="K34" i="5"/>
  <c r="L34" i="5"/>
  <c r="K33" i="5"/>
  <c r="L33" i="5"/>
  <c r="K32" i="5"/>
  <c r="L32" i="5"/>
  <c r="K31" i="5"/>
  <c r="L31" i="5"/>
  <c r="K30" i="5"/>
  <c r="L30" i="5"/>
  <c r="K29" i="5"/>
  <c r="L29" i="5"/>
  <c r="K28" i="5"/>
  <c r="L28" i="5"/>
  <c r="K27" i="5"/>
  <c r="L27" i="5"/>
  <c r="K26" i="5"/>
  <c r="L26" i="5"/>
  <c r="L25" i="5"/>
  <c r="K24" i="5"/>
  <c r="L24" i="5"/>
  <c r="K23" i="5"/>
  <c r="L23" i="5"/>
  <c r="K22" i="5"/>
  <c r="L22" i="5"/>
  <c r="K21" i="5"/>
  <c r="L21" i="5"/>
  <c r="K20" i="5"/>
  <c r="L20" i="5"/>
  <c r="K19" i="5"/>
  <c r="L19" i="5"/>
  <c r="K18" i="5"/>
  <c r="L18" i="5"/>
  <c r="K17" i="5"/>
  <c r="L17" i="5"/>
  <c r="K16" i="5"/>
  <c r="L16" i="5"/>
  <c r="K15" i="5"/>
  <c r="L15" i="5"/>
  <c r="K14" i="5"/>
  <c r="L14" i="5"/>
  <c r="K13" i="5"/>
  <c r="L13" i="5"/>
  <c r="K12" i="5"/>
  <c r="L12" i="5"/>
  <c r="K11" i="5"/>
  <c r="L11" i="5"/>
  <c r="K10" i="5"/>
  <c r="L10" i="5"/>
  <c r="K9" i="5"/>
  <c r="L9" i="5"/>
  <c r="K8" i="5"/>
  <c r="L8" i="5"/>
  <c r="K7" i="5"/>
  <c r="L7" i="5"/>
  <c r="K6" i="5"/>
  <c r="L6" i="5"/>
  <c r="AT21" i="12"/>
  <c r="AW21" i="12"/>
  <c r="AY21" i="12"/>
  <c r="BA21" i="12"/>
  <c r="BC21" i="12"/>
  <c r="AT13" i="12"/>
  <c r="AW13" i="12"/>
  <c r="AX13" i="12"/>
  <c r="AY13" i="12"/>
  <c r="BA13" i="12"/>
  <c r="BC13" i="12"/>
  <c r="AT15" i="12"/>
  <c r="AW15" i="12"/>
  <c r="AX15" i="12"/>
  <c r="AY15" i="12"/>
  <c r="AZ15" i="12"/>
  <c r="BC15" i="12"/>
  <c r="AT14" i="12"/>
  <c r="AW14" i="12"/>
  <c r="AX14" i="12"/>
  <c r="AY14" i="12"/>
  <c r="BA14" i="12"/>
  <c r="BB14" i="12"/>
  <c r="BC14" i="12"/>
  <c r="AT16" i="12"/>
  <c r="AW16" i="12"/>
  <c r="AX16" i="12"/>
  <c r="AY16" i="12"/>
  <c r="BA16" i="12"/>
  <c r="BB16" i="12"/>
  <c r="BC16" i="12"/>
  <c r="AT28" i="12"/>
  <c r="AX28" i="12"/>
  <c r="BA28" i="12"/>
  <c r="BC28" i="12"/>
  <c r="AT17" i="12"/>
  <c r="AW17" i="12"/>
  <c r="AX17" i="12"/>
  <c r="AY17" i="12"/>
  <c r="BA17" i="12"/>
  <c r="BB17" i="12"/>
  <c r="BC17" i="12"/>
  <c r="AT18" i="12"/>
  <c r="AX18" i="12"/>
  <c r="AY18" i="12"/>
  <c r="AZ18" i="12"/>
  <c r="BA18" i="12"/>
  <c r="BC18" i="12"/>
  <c r="AW19" i="12"/>
  <c r="AX19" i="12"/>
  <c r="AY19" i="12"/>
  <c r="BA19" i="12"/>
  <c r="BC19" i="12"/>
  <c r="AT11" i="12"/>
  <c r="AY11" i="12"/>
  <c r="BB11" i="12"/>
  <c r="BC11" i="12"/>
  <c r="AT20" i="12"/>
  <c r="AW20" i="12"/>
  <c r="AX20" i="12"/>
  <c r="AY20" i="12"/>
  <c r="BA20" i="12"/>
  <c r="BC20" i="12"/>
  <c r="AX24" i="12"/>
  <c r="AY24" i="12"/>
  <c r="BA24" i="12"/>
  <c r="BC24" i="12"/>
  <c r="AT25" i="12"/>
  <c r="AX25" i="12"/>
  <c r="BA25" i="12"/>
  <c r="BC25" i="12"/>
  <c r="AW23" i="12"/>
  <c r="AY23" i="12"/>
  <c r="BA23" i="12"/>
  <c r="BC23" i="12"/>
  <c r="AT27" i="12"/>
  <c r="AX27" i="12"/>
  <c r="AY27" i="12"/>
  <c r="BA27" i="12"/>
  <c r="BC27" i="12"/>
  <c r="AX42" i="12"/>
  <c r="BC42" i="12"/>
  <c r="AT30" i="12"/>
  <c r="AW30" i="12"/>
  <c r="AY30" i="12"/>
  <c r="BC30" i="12"/>
  <c r="AT29" i="12"/>
  <c r="AW29" i="12"/>
  <c r="AY29" i="12"/>
  <c r="BA29" i="12"/>
  <c r="BC29" i="12"/>
  <c r="AY38" i="12"/>
  <c r="BC38" i="12"/>
  <c r="AT22" i="12"/>
  <c r="AX22" i="12"/>
  <c r="AY22" i="12"/>
  <c r="AZ22" i="12"/>
  <c r="BC22" i="12"/>
  <c r="AT31" i="12"/>
  <c r="AW31" i="12"/>
  <c r="AX31" i="12"/>
  <c r="AY31" i="12"/>
  <c r="BC31" i="12"/>
  <c r="BC36" i="12"/>
  <c r="AX41" i="12"/>
  <c r="BC41" i="12"/>
  <c r="AX47" i="12"/>
  <c r="BC47" i="12"/>
  <c r="BC26" i="12"/>
  <c r="AX35" i="12"/>
  <c r="AY35" i="12"/>
  <c r="BC35" i="12"/>
  <c r="AT32" i="12"/>
  <c r="AW32" i="12"/>
  <c r="AY32" i="12"/>
  <c r="BC32" i="12"/>
  <c r="AT40" i="12"/>
  <c r="AW40" i="12"/>
  <c r="AY40" i="12"/>
  <c r="BA40" i="12"/>
  <c r="BC40" i="12"/>
  <c r="BC39" i="12"/>
  <c r="BC56" i="12"/>
  <c r="AX34" i="12"/>
  <c r="BC34" i="12"/>
  <c r="AX43" i="12"/>
  <c r="BC43" i="12"/>
  <c r="AY44" i="12"/>
  <c r="BC44" i="12"/>
  <c r="AZ46" i="12"/>
  <c r="BC46" i="12"/>
  <c r="BC57" i="12"/>
  <c r="AT33" i="12"/>
  <c r="BA33" i="12"/>
  <c r="BC33" i="12"/>
  <c r="AY37" i="12"/>
  <c r="BC37" i="12"/>
  <c r="BC51" i="12"/>
  <c r="AZ49" i="12"/>
  <c r="BC49" i="12"/>
  <c r="BC52" i="12"/>
  <c r="BC53" i="12"/>
  <c r="BC54" i="12"/>
  <c r="AY45" i="12"/>
  <c r="BC45" i="12"/>
  <c r="BC55" i="12"/>
  <c r="AT12" i="12"/>
  <c r="AX12" i="12"/>
  <c r="AY12" i="12"/>
  <c r="BA12" i="12"/>
  <c r="BC12" i="12"/>
  <c r="AT76" i="12"/>
  <c r="AW76" i="12"/>
  <c r="AX76" i="12"/>
  <c r="AY76" i="12"/>
  <c r="AZ76" i="12"/>
  <c r="BA76" i="12"/>
  <c r="BC76" i="12"/>
  <c r="AT78" i="12"/>
  <c r="AW78" i="12"/>
  <c r="AX78" i="12"/>
  <c r="AY78" i="12"/>
  <c r="AZ78" i="12"/>
  <c r="BA78" i="12"/>
  <c r="BC78" i="12"/>
  <c r="AT84" i="12"/>
  <c r="AW84" i="12"/>
  <c r="AX84" i="12"/>
  <c r="AY84" i="12"/>
  <c r="BA84" i="12"/>
  <c r="BC84" i="12"/>
  <c r="AT83" i="12"/>
  <c r="AW83" i="12"/>
  <c r="AY83" i="12"/>
  <c r="AZ83" i="12"/>
  <c r="BA83" i="12"/>
  <c r="BC83" i="12"/>
  <c r="AT81" i="12"/>
  <c r="AX81" i="12"/>
  <c r="AY81" i="12"/>
  <c r="BA81" i="12"/>
  <c r="BC81" i="12"/>
  <c r="AT79" i="12"/>
  <c r="AW79" i="12"/>
  <c r="AX79" i="12"/>
  <c r="AY79" i="12"/>
  <c r="BA79" i="12"/>
  <c r="BC79" i="12"/>
  <c r="AT80" i="12"/>
  <c r="AW80" i="12"/>
  <c r="AX80" i="12"/>
  <c r="AY80" i="12"/>
  <c r="AZ80" i="12"/>
  <c r="BA80" i="12"/>
  <c r="BC80" i="12"/>
  <c r="AT99" i="12"/>
  <c r="AX99" i="12"/>
  <c r="AY99" i="12"/>
  <c r="AZ99" i="12"/>
  <c r="BA99" i="12"/>
  <c r="BC99" i="12"/>
  <c r="AT85" i="12"/>
  <c r="AW85" i="12"/>
  <c r="AX85" i="12"/>
  <c r="AY85" i="12"/>
  <c r="BA85" i="12"/>
  <c r="BC85" i="12"/>
  <c r="AW87" i="12"/>
  <c r="AX87" i="12"/>
  <c r="AY87" i="12"/>
  <c r="AZ87" i="12"/>
  <c r="BA87" i="12"/>
  <c r="BC87" i="12"/>
  <c r="AT91" i="12"/>
  <c r="AX91" i="12"/>
  <c r="AY91" i="12"/>
  <c r="BA91" i="12"/>
  <c r="BC91" i="12"/>
  <c r="AT86" i="12"/>
  <c r="AW86" i="12"/>
  <c r="AX86" i="12"/>
  <c r="AY86" i="12"/>
  <c r="BA86" i="12"/>
  <c r="BC86" i="12"/>
  <c r="AT93" i="12"/>
  <c r="AX93" i="12"/>
  <c r="AY93" i="12"/>
  <c r="AZ93" i="12"/>
  <c r="BA93" i="12"/>
  <c r="BC93" i="12"/>
  <c r="AT90" i="12"/>
  <c r="AX90" i="12"/>
  <c r="AY90" i="12"/>
  <c r="BA90" i="12"/>
  <c r="BC90" i="12"/>
  <c r="AW92" i="12"/>
  <c r="AX92" i="12"/>
  <c r="AY92" i="12"/>
  <c r="AZ92" i="12"/>
  <c r="BA92" i="12"/>
  <c r="BC92" i="12"/>
  <c r="AT95" i="12"/>
  <c r="AW95" i="12"/>
  <c r="BA95" i="12"/>
  <c r="BC95" i="12"/>
  <c r="AT98" i="12"/>
  <c r="AW98" i="12"/>
  <c r="AX98" i="12"/>
  <c r="AY98" i="12"/>
  <c r="BA98" i="12"/>
  <c r="BC98" i="12"/>
  <c r="AT82" i="12"/>
  <c r="AW82" i="12"/>
  <c r="AX82" i="12"/>
  <c r="AY82" i="12"/>
  <c r="AZ82" i="12"/>
  <c r="BA82" i="12"/>
  <c r="BC82" i="12"/>
  <c r="AT96" i="12"/>
  <c r="AW96" i="12"/>
  <c r="AX96" i="12"/>
  <c r="AY96" i="12"/>
  <c r="AZ96" i="12"/>
  <c r="BA96" i="12"/>
  <c r="BC96" i="12"/>
  <c r="AT97" i="12"/>
  <c r="AX97" i="12"/>
  <c r="AY97" i="12"/>
  <c r="BA97" i="12"/>
  <c r="BC97" i="12"/>
  <c r="AT88" i="12"/>
  <c r="AX88" i="12"/>
  <c r="AY88" i="12"/>
  <c r="BC88" i="12"/>
  <c r="AT94" i="12"/>
  <c r="AW94" i="12"/>
  <c r="AX94" i="12"/>
  <c r="AY94" i="12"/>
  <c r="BA94" i="12"/>
  <c r="BC94" i="12"/>
  <c r="AT89" i="12"/>
  <c r="AX89" i="12"/>
  <c r="AZ89" i="12"/>
  <c r="BA89" i="12"/>
  <c r="BC89" i="12"/>
  <c r="AX100" i="12"/>
  <c r="AY100" i="12"/>
  <c r="BA100" i="12"/>
  <c r="BC100" i="12"/>
  <c r="AW102" i="12"/>
  <c r="AX102" i="12"/>
  <c r="AY102" i="12"/>
  <c r="AZ102" i="12"/>
  <c r="BA102" i="12"/>
  <c r="BC102" i="12"/>
  <c r="AW105" i="12"/>
  <c r="AY105" i="12"/>
  <c r="AZ105" i="12"/>
  <c r="BC105" i="12"/>
  <c r="AW104" i="12"/>
  <c r="AX104" i="12"/>
  <c r="AY104" i="12"/>
  <c r="AZ104" i="12"/>
  <c r="BA104" i="12"/>
  <c r="BC104" i="12"/>
  <c r="AW103" i="12"/>
  <c r="AX103" i="12"/>
  <c r="BA103" i="12"/>
  <c r="BC103" i="12"/>
  <c r="AX110" i="12"/>
  <c r="BA110" i="12"/>
  <c r="BC110" i="12"/>
  <c r="AW106" i="12"/>
  <c r="AX106" i="12"/>
  <c r="AY106" i="12"/>
  <c r="BA106" i="12"/>
  <c r="BC106" i="12"/>
  <c r="AT114" i="12"/>
  <c r="AY114" i="12"/>
  <c r="AZ114" i="12"/>
  <c r="BA114" i="12"/>
  <c r="BC114" i="12"/>
  <c r="AT107" i="12"/>
  <c r="AY107" i="12"/>
  <c r="AZ107" i="12"/>
  <c r="BC107" i="12"/>
  <c r="AW119" i="12"/>
  <c r="AX119" i="12"/>
  <c r="BA119" i="12"/>
  <c r="BC119" i="12"/>
  <c r="AY124" i="12"/>
  <c r="BA124" i="12"/>
  <c r="BC124" i="12"/>
  <c r="AX135" i="12"/>
  <c r="BC135" i="12"/>
  <c r="AW101" i="12"/>
  <c r="AY101" i="12"/>
  <c r="AZ101" i="12"/>
  <c r="BC101" i="12"/>
  <c r="BA125" i="12"/>
  <c r="BC125" i="12"/>
  <c r="AX121" i="12"/>
  <c r="AZ121" i="12"/>
  <c r="BC121" i="12"/>
  <c r="AW111" i="12"/>
  <c r="BA111" i="12"/>
  <c r="BC111" i="12"/>
  <c r="AW112" i="12"/>
  <c r="AY112" i="12"/>
  <c r="BC112" i="12"/>
  <c r="BC140" i="12"/>
  <c r="AT113" i="12"/>
  <c r="AX113" i="12"/>
  <c r="BC113" i="12"/>
  <c r="AY116" i="12"/>
  <c r="BC116" i="12"/>
  <c r="AW108" i="12"/>
  <c r="AY108" i="12"/>
  <c r="BA108" i="12"/>
  <c r="BC108" i="12"/>
  <c r="AT109" i="12"/>
  <c r="AX109" i="12"/>
  <c r="BC109" i="12"/>
  <c r="AX123" i="12"/>
  <c r="BC123" i="12"/>
  <c r="AY122" i="12"/>
  <c r="BC122" i="12"/>
  <c r="AZ146" i="12"/>
  <c r="BC146" i="12"/>
  <c r="AX128" i="12"/>
  <c r="AZ128" i="12"/>
  <c r="BC128" i="12"/>
  <c r="AY144" i="12"/>
  <c r="BC144" i="12"/>
  <c r="AT133" i="12"/>
  <c r="AX133" i="12"/>
  <c r="BC133" i="12"/>
  <c r="AT131" i="12"/>
  <c r="AX131" i="12"/>
  <c r="BC131" i="12"/>
  <c r="AY159" i="12"/>
  <c r="BC159" i="12"/>
  <c r="BC118" i="12"/>
  <c r="AY130" i="12"/>
  <c r="BC130" i="12"/>
  <c r="AZ136" i="12"/>
  <c r="BA136" i="12"/>
  <c r="BC136" i="12"/>
  <c r="AT149" i="12"/>
  <c r="AZ149" i="12"/>
  <c r="BC149" i="12"/>
  <c r="AX139" i="12"/>
  <c r="BC139" i="12"/>
  <c r="AT127" i="12"/>
  <c r="BC127" i="12"/>
  <c r="AX120" i="12"/>
  <c r="BC120" i="12"/>
  <c r="AX143" i="12"/>
  <c r="BA143" i="12"/>
  <c r="BC143" i="12"/>
  <c r="AY152" i="12"/>
  <c r="BC152" i="12"/>
  <c r="AY126" i="12"/>
  <c r="BC126" i="12"/>
  <c r="AY117" i="12"/>
  <c r="BC117" i="12"/>
  <c r="BC171" i="12"/>
  <c r="BC172" i="12"/>
  <c r="AZ147" i="12"/>
  <c r="BC147" i="12"/>
  <c r="BA148" i="12"/>
  <c r="BC148" i="12"/>
  <c r="BC173" i="12"/>
  <c r="BC174" i="12"/>
  <c r="BA150" i="12"/>
  <c r="BC150" i="12"/>
  <c r="AY151" i="12"/>
  <c r="BC151" i="12"/>
  <c r="BC175" i="12"/>
  <c r="AZ154" i="12"/>
  <c r="BC154" i="12"/>
  <c r="AZ155" i="12"/>
  <c r="BC155" i="12"/>
  <c r="AZ156" i="12"/>
  <c r="BC156" i="12"/>
  <c r="AY157" i="12"/>
  <c r="BC157" i="12"/>
  <c r="AT138" i="12"/>
  <c r="AZ138" i="12"/>
  <c r="BC138" i="12"/>
  <c r="BC169" i="12"/>
  <c r="BC158" i="12"/>
  <c r="AZ160" i="12"/>
  <c r="BC160" i="12"/>
  <c r="AZ161" i="12"/>
  <c r="BC161" i="12"/>
  <c r="BC170" i="12"/>
  <c r="AZ163" i="12"/>
  <c r="BC163" i="12"/>
  <c r="AZ164" i="12"/>
  <c r="BC164" i="12"/>
  <c r="AZ165" i="12"/>
  <c r="BC165" i="12"/>
  <c r="AZ166" i="12"/>
  <c r="BC166" i="12"/>
  <c r="AZ167" i="12"/>
  <c r="BC167" i="12"/>
  <c r="AT77" i="12"/>
  <c r="AW77" i="12"/>
  <c r="AX77" i="12"/>
  <c r="AY77" i="12"/>
  <c r="AZ77" i="12"/>
  <c r="BA77" i="12"/>
  <c r="BC77" i="12"/>
  <c r="N167" i="12"/>
  <c r="N166" i="12"/>
  <c r="N165" i="12"/>
  <c r="N164" i="12"/>
  <c r="N163" i="12"/>
  <c r="N170" i="12"/>
  <c r="N161" i="12"/>
  <c r="N160" i="12"/>
  <c r="N158" i="12"/>
  <c r="N169" i="12"/>
  <c r="N138" i="12"/>
  <c r="N157" i="12"/>
  <c r="N156" i="12"/>
  <c r="N155" i="12"/>
  <c r="N154" i="12"/>
  <c r="N175" i="12"/>
  <c r="N151" i="12"/>
  <c r="N150" i="12"/>
  <c r="N174" i="12"/>
  <c r="N173" i="12"/>
  <c r="N148" i="12"/>
  <c r="N147" i="12"/>
  <c r="N172" i="12"/>
  <c r="N171" i="12"/>
  <c r="N117" i="12"/>
  <c r="N126" i="12"/>
  <c r="N152" i="12"/>
  <c r="N143" i="12"/>
  <c r="N120" i="12"/>
  <c r="N127" i="12"/>
  <c r="N139" i="12"/>
  <c r="N149" i="12"/>
  <c r="N136" i="12"/>
  <c r="N130" i="12"/>
  <c r="N118" i="12"/>
  <c r="N159" i="12"/>
  <c r="N131" i="12"/>
  <c r="N133" i="12"/>
  <c r="N144" i="12"/>
  <c r="N128" i="12"/>
  <c r="N146" i="12"/>
  <c r="N122" i="12"/>
  <c r="N123" i="12"/>
  <c r="N109" i="12"/>
  <c r="N108" i="12"/>
  <c r="N116" i="12"/>
  <c r="N113" i="12"/>
  <c r="N140" i="12"/>
  <c r="N112" i="12"/>
  <c r="N111" i="12"/>
  <c r="N121" i="12"/>
  <c r="N125" i="12"/>
  <c r="N101" i="12"/>
  <c r="N135" i="12"/>
  <c r="N124" i="12"/>
  <c r="N119" i="12"/>
  <c r="N107" i="12"/>
  <c r="N114" i="12"/>
  <c r="N106" i="12"/>
  <c r="N110" i="12"/>
  <c r="N103" i="12"/>
  <c r="N104" i="12"/>
  <c r="N105" i="12"/>
  <c r="N102" i="12"/>
  <c r="N100" i="12"/>
  <c r="N89" i="12"/>
  <c r="N94" i="12"/>
  <c r="N88" i="12"/>
  <c r="N97" i="12"/>
  <c r="N96" i="12"/>
  <c r="N82" i="12"/>
  <c r="N98" i="12"/>
  <c r="N95" i="12"/>
  <c r="N92" i="12"/>
  <c r="N90" i="12"/>
  <c r="N93" i="12"/>
  <c r="N86" i="12"/>
  <c r="N91" i="12"/>
  <c r="N87" i="12"/>
  <c r="N85" i="12"/>
  <c r="N99" i="12"/>
  <c r="N80" i="12"/>
  <c r="N79" i="12"/>
  <c r="N81" i="12"/>
  <c r="N83" i="12"/>
  <c r="N84" i="12"/>
  <c r="N78" i="12"/>
  <c r="N76" i="12"/>
  <c r="N77" i="12"/>
  <c r="N55" i="12"/>
  <c r="N45" i="12"/>
  <c r="N54" i="12"/>
  <c r="N53" i="12"/>
  <c r="N52" i="12"/>
  <c r="N49" i="12"/>
  <c r="N51" i="12"/>
  <c r="N37" i="12"/>
  <c r="N33" i="12"/>
  <c r="N57" i="12"/>
  <c r="N46" i="12"/>
  <c r="N44" i="12"/>
  <c r="N43" i="12"/>
  <c r="N34" i="12"/>
  <c r="N56" i="12"/>
  <c r="N39" i="12"/>
  <c r="N40" i="12"/>
  <c r="N32" i="12"/>
  <c r="N35" i="12"/>
  <c r="N26" i="12"/>
  <c r="N47" i="12"/>
  <c r="N41" i="12"/>
  <c r="N36" i="12"/>
  <c r="N31" i="12"/>
  <c r="N22" i="12"/>
  <c r="N38" i="12"/>
  <c r="N29" i="12"/>
  <c r="N30" i="12"/>
  <c r="N42" i="12"/>
  <c r="N21" i="12"/>
  <c r="N27" i="12"/>
  <c r="N23" i="12"/>
  <c r="N25" i="12"/>
  <c r="N24" i="12"/>
  <c r="N20" i="12"/>
  <c r="N11" i="12"/>
  <c r="N19" i="12"/>
  <c r="N18" i="12"/>
  <c r="N17" i="12"/>
  <c r="N28" i="12"/>
  <c r="N16" i="12"/>
  <c r="N14" i="12"/>
  <c r="N15" i="12"/>
  <c r="N13" i="12"/>
  <c r="N12" i="12"/>
  <c r="AR45" i="12"/>
  <c r="AQ45" i="12"/>
  <c r="AP45" i="12"/>
  <c r="X45" i="12"/>
  <c r="AO45" i="12"/>
  <c r="AN45" i="12"/>
  <c r="AM45" i="12"/>
  <c r="AJ45" i="12"/>
  <c r="L45" i="12"/>
  <c r="M45" i="12"/>
  <c r="K45" i="12"/>
  <c r="G120" i="12"/>
  <c r="H120" i="12"/>
  <c r="G172" i="12"/>
  <c r="H172" i="12"/>
  <c r="G156" i="12"/>
  <c r="H156" i="12"/>
  <c r="G125" i="12"/>
  <c r="H125" i="12"/>
  <c r="G136" i="12"/>
  <c r="H136" i="12"/>
  <c r="G122" i="12"/>
  <c r="H122" i="12"/>
  <c r="G173" i="12"/>
  <c r="H173" i="12"/>
  <c r="G97" i="12"/>
  <c r="H97" i="12"/>
  <c r="G146" i="12"/>
  <c r="H146" i="12"/>
  <c r="G108" i="12"/>
  <c r="H108" i="12"/>
  <c r="G130" i="12"/>
  <c r="H130" i="12"/>
  <c r="G111" i="12"/>
  <c r="H111" i="12"/>
  <c r="G78" i="12"/>
  <c r="H78" i="12"/>
  <c r="G110" i="12"/>
  <c r="H110" i="12"/>
  <c r="G88" i="12"/>
  <c r="H88" i="12"/>
  <c r="G126" i="12"/>
  <c r="H126" i="12"/>
  <c r="G128" i="12"/>
  <c r="H128" i="12"/>
  <c r="G143" i="12"/>
  <c r="H143" i="12"/>
  <c r="G101" i="12"/>
  <c r="H101" i="12"/>
  <c r="G116" i="12"/>
  <c r="H116" i="12"/>
  <c r="G138" i="12"/>
  <c r="H138" i="12"/>
  <c r="G135" i="12"/>
  <c r="H135" i="12"/>
  <c r="G86" i="12"/>
  <c r="H86" i="12"/>
  <c r="G147" i="12"/>
  <c r="H147" i="12"/>
  <c r="G81" i="12"/>
  <c r="H81" i="12"/>
  <c r="G84" i="12"/>
  <c r="H84" i="12"/>
  <c r="G170" i="12"/>
  <c r="H170" i="12"/>
  <c r="G160" i="12"/>
  <c r="H160" i="12"/>
  <c r="G90" i="12"/>
  <c r="H90" i="12"/>
  <c r="G92" i="12"/>
  <c r="H92" i="12"/>
  <c r="G94" i="12"/>
  <c r="H94" i="12"/>
  <c r="G91" i="12"/>
  <c r="H91" i="12"/>
  <c r="G163" i="12"/>
  <c r="H163" i="12"/>
  <c r="G164" i="12"/>
  <c r="H164" i="12"/>
  <c r="G123" i="12"/>
  <c r="H123" i="12"/>
  <c r="G155" i="12"/>
  <c r="H155" i="12"/>
  <c r="G87" i="12"/>
  <c r="H87" i="12"/>
  <c r="G174" i="12"/>
  <c r="H174" i="12"/>
  <c r="G169" i="12"/>
  <c r="H169" i="12"/>
  <c r="G121" i="12"/>
  <c r="H121" i="12"/>
  <c r="G104" i="12"/>
  <c r="H104" i="12"/>
  <c r="G140" i="12"/>
  <c r="H140" i="12"/>
  <c r="G175" i="12"/>
  <c r="H175" i="12"/>
  <c r="G107" i="12"/>
  <c r="H107" i="12"/>
  <c r="G117" i="12"/>
  <c r="H117" i="12"/>
  <c r="G99" i="12"/>
  <c r="H99" i="12"/>
  <c r="G114" i="12"/>
  <c r="H114" i="12"/>
  <c r="G154" i="12"/>
  <c r="H154" i="12"/>
  <c r="G89" i="12"/>
  <c r="H89" i="12"/>
  <c r="G102" i="12"/>
  <c r="H102" i="12"/>
  <c r="G103" i="12"/>
  <c r="H103" i="12"/>
  <c r="G95" i="12"/>
  <c r="H95" i="12"/>
  <c r="G79" i="12"/>
  <c r="H79" i="12"/>
  <c r="G118" i="12"/>
  <c r="H118" i="12"/>
  <c r="G149" i="12"/>
  <c r="H149" i="12"/>
  <c r="G82" i="12"/>
  <c r="H82" i="12"/>
  <c r="G83" i="12"/>
  <c r="H83" i="12"/>
  <c r="G148" i="12"/>
  <c r="H148" i="12"/>
  <c r="G113" i="12"/>
  <c r="H113" i="12"/>
  <c r="G165" i="12"/>
  <c r="H165" i="12"/>
  <c r="G119" i="12"/>
  <c r="H119" i="12"/>
  <c r="G105" i="12"/>
  <c r="H105" i="12"/>
  <c r="G80" i="12"/>
  <c r="H80" i="12"/>
  <c r="G171" i="12"/>
  <c r="H171" i="12"/>
  <c r="G151" i="12"/>
  <c r="H151" i="12"/>
  <c r="G158" i="12"/>
  <c r="H158" i="12"/>
  <c r="G139" i="12"/>
  <c r="H139" i="12"/>
  <c r="G77" i="12"/>
  <c r="H77" i="12"/>
  <c r="G85" i="12"/>
  <c r="H85" i="12"/>
  <c r="G166" i="12"/>
  <c r="H166" i="12"/>
  <c r="G150" i="12"/>
  <c r="H150" i="12"/>
  <c r="G161" i="12"/>
  <c r="H161" i="12"/>
  <c r="G124" i="12"/>
  <c r="H124" i="12"/>
  <c r="G98" i="12"/>
  <c r="H98" i="12"/>
  <c r="G93" i="12"/>
  <c r="H93" i="12"/>
  <c r="G127" i="12"/>
  <c r="H127" i="12"/>
  <c r="G133" i="12"/>
  <c r="H133" i="12"/>
  <c r="G152" i="12"/>
  <c r="H152" i="12"/>
  <c r="G109" i="12"/>
  <c r="H109" i="12"/>
  <c r="G96" i="12"/>
  <c r="H96" i="12"/>
  <c r="G100" i="12"/>
  <c r="H100" i="12"/>
  <c r="G76" i="12"/>
  <c r="H76" i="12"/>
  <c r="G167" i="12"/>
  <c r="H167" i="12"/>
  <c r="G30" i="12"/>
  <c r="G52" i="12"/>
  <c r="G47" i="12"/>
  <c r="G25" i="12"/>
  <c r="G17" i="12"/>
  <c r="G54" i="12"/>
  <c r="G13" i="12"/>
  <c r="G29" i="12"/>
  <c r="G22" i="12"/>
  <c r="G35" i="12"/>
  <c r="G32" i="12"/>
  <c r="G16" i="12"/>
  <c r="G18" i="12"/>
  <c r="G55" i="12"/>
  <c r="G33" i="12"/>
  <c r="G39" i="12"/>
  <c r="G36" i="12"/>
  <c r="G31" i="12"/>
  <c r="G44" i="12"/>
  <c r="G15" i="12"/>
  <c r="G51" i="12"/>
  <c r="G56" i="12"/>
  <c r="G20" i="12"/>
  <c r="G46" i="12"/>
  <c r="G28" i="12"/>
  <c r="G21" i="12"/>
  <c r="G41" i="12"/>
  <c r="G42" i="12"/>
  <c r="G57" i="12"/>
  <c r="G14" i="12"/>
  <c r="G40" i="12"/>
  <c r="G53" i="12"/>
  <c r="G26" i="12"/>
  <c r="G12" i="12"/>
  <c r="G19" i="12"/>
  <c r="G27" i="12"/>
  <c r="G23" i="12"/>
  <c r="G11" i="12"/>
  <c r="G43" i="12"/>
  <c r="G34" i="12"/>
  <c r="H52" i="12"/>
  <c r="H47" i="12"/>
  <c r="H25" i="12"/>
  <c r="H17" i="12"/>
  <c r="H54" i="12"/>
  <c r="H13" i="12"/>
  <c r="H29" i="12"/>
  <c r="H22" i="12"/>
  <c r="H35" i="12"/>
  <c r="H32" i="12"/>
  <c r="H16" i="12"/>
  <c r="H18" i="12"/>
  <c r="H55" i="12"/>
  <c r="H33" i="12"/>
  <c r="H39" i="12"/>
  <c r="H36" i="12"/>
  <c r="H31" i="12"/>
  <c r="H44" i="12"/>
  <c r="H15" i="12"/>
  <c r="H51" i="12"/>
  <c r="H56" i="12"/>
  <c r="H20" i="12"/>
  <c r="H46" i="12"/>
  <c r="H28" i="12"/>
  <c r="H21" i="12"/>
  <c r="H41" i="12"/>
  <c r="H42" i="12"/>
  <c r="H57" i="12"/>
  <c r="H14" i="12"/>
  <c r="H40" i="12"/>
  <c r="H53" i="12"/>
  <c r="H26" i="12"/>
  <c r="H34" i="12"/>
  <c r="H43" i="12"/>
  <c r="AR167" i="12"/>
  <c r="AQ167" i="12"/>
  <c r="AP167" i="12"/>
  <c r="AO167" i="12"/>
  <c r="AN167" i="12"/>
  <c r="AM167" i="12"/>
  <c r="AJ167" i="12"/>
  <c r="AR76" i="12"/>
  <c r="AQ76" i="12"/>
  <c r="AP76" i="12"/>
  <c r="E31" i="2"/>
  <c r="X76" i="12"/>
  <c r="AO76" i="12"/>
  <c r="AN76" i="12"/>
  <c r="AM76" i="12"/>
  <c r="AJ76" i="12"/>
  <c r="AR100" i="12"/>
  <c r="AQ100" i="12"/>
  <c r="AP100" i="12"/>
  <c r="E48" i="2"/>
  <c r="X100" i="12"/>
  <c r="AO100" i="12"/>
  <c r="AN100" i="12"/>
  <c r="AM100" i="12"/>
  <c r="AJ100" i="12"/>
  <c r="AR96" i="12"/>
  <c r="AQ96" i="12"/>
  <c r="AP96" i="12"/>
  <c r="E66" i="2"/>
  <c r="X96" i="12"/>
  <c r="AO96" i="12"/>
  <c r="AN96" i="12"/>
  <c r="AM96" i="12"/>
  <c r="AJ96" i="12"/>
  <c r="AR109" i="12"/>
  <c r="AQ109" i="12"/>
  <c r="AP109" i="12"/>
  <c r="AO109" i="12"/>
  <c r="AN109" i="12"/>
  <c r="AM109" i="12"/>
  <c r="AJ109" i="12"/>
  <c r="AR152" i="12"/>
  <c r="AQ152" i="12"/>
  <c r="AP152" i="12"/>
  <c r="X152" i="12"/>
  <c r="AO152" i="12"/>
  <c r="AN152" i="12"/>
  <c r="AM152" i="12"/>
  <c r="AJ152" i="12"/>
  <c r="AR133" i="12"/>
  <c r="AQ133" i="12"/>
  <c r="AP133" i="12"/>
  <c r="AO133" i="12"/>
  <c r="AN133" i="12"/>
  <c r="AM133" i="12"/>
  <c r="AJ133" i="12"/>
  <c r="AR127" i="12"/>
  <c r="AQ127" i="12"/>
  <c r="AP127" i="12"/>
  <c r="AO127" i="12"/>
  <c r="AN127" i="12"/>
  <c r="AM127" i="12"/>
  <c r="AJ127" i="12"/>
  <c r="AR93" i="12"/>
  <c r="AQ93" i="12"/>
  <c r="AP93" i="12"/>
  <c r="E70" i="2"/>
  <c r="X93" i="12"/>
  <c r="AO93" i="12"/>
  <c r="AN93" i="12"/>
  <c r="AM93" i="12"/>
  <c r="AJ93" i="12"/>
  <c r="AR98" i="12"/>
  <c r="AQ98" i="12"/>
  <c r="AP98" i="12"/>
  <c r="X98" i="12"/>
  <c r="AO98" i="12"/>
  <c r="AN98" i="12"/>
  <c r="AM98" i="12"/>
  <c r="AJ98" i="12"/>
  <c r="AR124" i="12"/>
  <c r="AQ124" i="12"/>
  <c r="AP124" i="12"/>
  <c r="E71" i="2"/>
  <c r="X124" i="12"/>
  <c r="AO124" i="12"/>
  <c r="AN124" i="12"/>
  <c r="AM124" i="12"/>
  <c r="AJ124" i="12"/>
  <c r="AR161" i="12"/>
  <c r="AQ161" i="12"/>
  <c r="AP161" i="12"/>
  <c r="AO161" i="12"/>
  <c r="AN161" i="12"/>
  <c r="AM161" i="12"/>
  <c r="AJ161" i="12"/>
  <c r="AR150" i="12"/>
  <c r="AQ150" i="12"/>
  <c r="AP150" i="12"/>
  <c r="AO150" i="12"/>
  <c r="AN150" i="12"/>
  <c r="AM150" i="12"/>
  <c r="AJ150" i="12"/>
  <c r="AR166" i="12"/>
  <c r="AQ166" i="12"/>
  <c r="AP166" i="12"/>
  <c r="AO166" i="12"/>
  <c r="AN166" i="12"/>
  <c r="AM166" i="12"/>
  <c r="AJ166" i="12"/>
  <c r="AR85" i="12"/>
  <c r="AQ85" i="12"/>
  <c r="AP85" i="12"/>
  <c r="E54" i="2"/>
  <c r="X85" i="12"/>
  <c r="AO85" i="12"/>
  <c r="AN85" i="12"/>
  <c r="AM85" i="12"/>
  <c r="AJ85" i="12"/>
  <c r="AR77" i="12"/>
  <c r="AQ77" i="12"/>
  <c r="AP77" i="12"/>
  <c r="E32" i="2"/>
  <c r="X77" i="12"/>
  <c r="AO77" i="12"/>
  <c r="AN77" i="12"/>
  <c r="AM77" i="12"/>
  <c r="AJ77" i="12"/>
  <c r="AR139" i="12"/>
  <c r="AQ139" i="12"/>
  <c r="AP139" i="12"/>
  <c r="AO139" i="12"/>
  <c r="AN139" i="12"/>
  <c r="AM139" i="12"/>
  <c r="AJ139" i="12"/>
  <c r="AR158" i="12"/>
  <c r="AQ158" i="12"/>
  <c r="AP158" i="12"/>
  <c r="AO158" i="12"/>
  <c r="AN158" i="12"/>
  <c r="AM158" i="12"/>
  <c r="AJ158" i="12"/>
  <c r="AR151" i="12"/>
  <c r="AQ151" i="12"/>
  <c r="AP151" i="12"/>
  <c r="E60" i="2"/>
  <c r="X151" i="12"/>
  <c r="AO151" i="12"/>
  <c r="AN151" i="12"/>
  <c r="AM151" i="12"/>
  <c r="AJ151" i="12"/>
  <c r="AR171" i="12"/>
  <c r="AQ171" i="12"/>
  <c r="AP171" i="12"/>
  <c r="AO171" i="12"/>
  <c r="AN171" i="12"/>
  <c r="AM171" i="12"/>
  <c r="AJ171" i="12"/>
  <c r="AR80" i="12"/>
  <c r="AQ80" i="12"/>
  <c r="AP80" i="12"/>
  <c r="E37" i="2"/>
  <c r="X80" i="12"/>
  <c r="AO80" i="12"/>
  <c r="AN80" i="12"/>
  <c r="AM80" i="12"/>
  <c r="AJ80" i="12"/>
  <c r="AR105" i="12"/>
  <c r="AQ105" i="12"/>
  <c r="AP105" i="12"/>
  <c r="E55" i="2"/>
  <c r="X105" i="12"/>
  <c r="AO105" i="12"/>
  <c r="AN105" i="12"/>
  <c r="AM105" i="12"/>
  <c r="AJ105" i="12"/>
  <c r="AR119" i="12"/>
  <c r="AQ119" i="12"/>
  <c r="AP119" i="12"/>
  <c r="AO119" i="12"/>
  <c r="AN119" i="12"/>
  <c r="AM119" i="12"/>
  <c r="AJ119" i="12"/>
  <c r="AR165" i="12"/>
  <c r="AQ165" i="12"/>
  <c r="AP165" i="12"/>
  <c r="AO165" i="12"/>
  <c r="AN165" i="12"/>
  <c r="AM165" i="12"/>
  <c r="AJ165" i="12"/>
  <c r="AR113" i="12"/>
  <c r="AQ113" i="12"/>
  <c r="AP113" i="12"/>
  <c r="AO113" i="12"/>
  <c r="AN113" i="12"/>
  <c r="AM113" i="12"/>
  <c r="AJ113" i="12"/>
  <c r="AR148" i="12"/>
  <c r="AQ148" i="12"/>
  <c r="AP148" i="12"/>
  <c r="AO148" i="12"/>
  <c r="AN148" i="12"/>
  <c r="AM148" i="12"/>
  <c r="AJ148" i="12"/>
  <c r="AR83" i="12"/>
  <c r="AQ83" i="12"/>
  <c r="AP83" i="12"/>
  <c r="E47" i="2"/>
  <c r="X83" i="12"/>
  <c r="AO83" i="12"/>
  <c r="AN83" i="12"/>
  <c r="AM83" i="12"/>
  <c r="AJ83" i="12"/>
  <c r="AR82" i="12"/>
  <c r="AQ82" i="12"/>
  <c r="AP82" i="12"/>
  <c r="E39" i="2"/>
  <c r="X82" i="12"/>
  <c r="AO82" i="12"/>
  <c r="AN82" i="12"/>
  <c r="AM82" i="12"/>
  <c r="AJ82" i="12"/>
  <c r="AR149" i="12"/>
  <c r="AQ149" i="12"/>
  <c r="AP149" i="12"/>
  <c r="AO149" i="12"/>
  <c r="AN149" i="12"/>
  <c r="AM149" i="12"/>
  <c r="AJ149" i="12"/>
  <c r="AR131" i="12"/>
  <c r="AQ131" i="12"/>
  <c r="AP131" i="12"/>
  <c r="AO131" i="12"/>
  <c r="AN131" i="12"/>
  <c r="AM131" i="12"/>
  <c r="AJ131" i="12"/>
  <c r="AR118" i="12"/>
  <c r="AQ118" i="12"/>
  <c r="AP118" i="12"/>
  <c r="AO118" i="12"/>
  <c r="AN118" i="12"/>
  <c r="AM118" i="12"/>
  <c r="AJ118" i="12"/>
  <c r="AR159" i="12"/>
  <c r="AQ159" i="12"/>
  <c r="AP159" i="12"/>
  <c r="E69" i="2"/>
  <c r="X159" i="12"/>
  <c r="AO159" i="12"/>
  <c r="AN159" i="12"/>
  <c r="AM159" i="12"/>
  <c r="AJ159" i="12"/>
  <c r="AR79" i="12"/>
  <c r="AQ79" i="12"/>
  <c r="AP79" i="12"/>
  <c r="E42" i="2"/>
  <c r="X79" i="12"/>
  <c r="AO79" i="12"/>
  <c r="AN79" i="12"/>
  <c r="AM79" i="12"/>
  <c r="AJ79" i="12"/>
  <c r="AR95" i="12"/>
  <c r="AQ95" i="12"/>
  <c r="AP95" i="12"/>
  <c r="AO95" i="12"/>
  <c r="AN95" i="12"/>
  <c r="AM95" i="12"/>
  <c r="AJ95" i="12"/>
  <c r="AR103" i="12"/>
  <c r="AQ103" i="12"/>
  <c r="AP103" i="12"/>
  <c r="AO103" i="12"/>
  <c r="AN103" i="12"/>
  <c r="AM103" i="12"/>
  <c r="AJ103" i="12"/>
  <c r="AR102" i="12"/>
  <c r="AQ102" i="12"/>
  <c r="AP102" i="12"/>
  <c r="E56" i="2"/>
  <c r="X102" i="12"/>
  <c r="AO102" i="12"/>
  <c r="AN102" i="12"/>
  <c r="AM102" i="12"/>
  <c r="AJ102" i="12"/>
  <c r="AR89" i="12"/>
  <c r="AQ89" i="12"/>
  <c r="AP89" i="12"/>
  <c r="AO89" i="12"/>
  <c r="AN89" i="12"/>
  <c r="AM89" i="12"/>
  <c r="AJ89" i="12"/>
  <c r="AR154" i="12"/>
  <c r="AQ154" i="12"/>
  <c r="AP154" i="12"/>
  <c r="AO154" i="12"/>
  <c r="AN154" i="12"/>
  <c r="AM154" i="12"/>
  <c r="AJ154" i="12"/>
  <c r="AR114" i="12"/>
  <c r="AQ114" i="12"/>
  <c r="AP114" i="12"/>
  <c r="X114" i="12"/>
  <c r="AO114" i="12"/>
  <c r="AN114" i="12"/>
  <c r="AM114" i="12"/>
  <c r="AJ114" i="12"/>
  <c r="AR99" i="12"/>
  <c r="AQ99" i="12"/>
  <c r="AP99" i="12"/>
  <c r="E49" i="2"/>
  <c r="X99" i="12"/>
  <c r="AO99" i="12"/>
  <c r="AN99" i="12"/>
  <c r="AM99" i="12"/>
  <c r="AJ99" i="12"/>
  <c r="AR117" i="12"/>
  <c r="AQ117" i="12"/>
  <c r="AP117" i="12"/>
  <c r="E46" i="2"/>
  <c r="X117" i="12"/>
  <c r="AO117" i="12"/>
  <c r="AN117" i="12"/>
  <c r="AM117" i="12"/>
  <c r="AJ117" i="12"/>
  <c r="AR107" i="12"/>
  <c r="AQ107" i="12"/>
  <c r="AP107" i="12"/>
  <c r="X107" i="12"/>
  <c r="AO107" i="12"/>
  <c r="AN107" i="12"/>
  <c r="AM107" i="12"/>
  <c r="AJ107" i="12"/>
  <c r="AR175" i="12"/>
  <c r="AQ175" i="12"/>
  <c r="AP175" i="12"/>
  <c r="AO175" i="12"/>
  <c r="AN175" i="12"/>
  <c r="AM175" i="12"/>
  <c r="AJ175" i="12"/>
  <c r="AR140" i="12"/>
  <c r="AQ140" i="12"/>
  <c r="AP140" i="12"/>
  <c r="AO140" i="12"/>
  <c r="AN140" i="12"/>
  <c r="AM140" i="12"/>
  <c r="AJ140" i="12"/>
  <c r="AR104" i="12"/>
  <c r="AQ104" i="12"/>
  <c r="AP104" i="12"/>
  <c r="E50" i="2"/>
  <c r="X104" i="12"/>
  <c r="AO104" i="12"/>
  <c r="AN104" i="12"/>
  <c r="AM104" i="12"/>
  <c r="AJ104" i="12"/>
  <c r="AR121" i="12"/>
  <c r="AQ121" i="12"/>
  <c r="AP121" i="12"/>
  <c r="AO121" i="12"/>
  <c r="AN121" i="12"/>
  <c r="AM121" i="12"/>
  <c r="AJ121" i="12"/>
  <c r="AR169" i="12"/>
  <c r="AQ169" i="12"/>
  <c r="AP169" i="12"/>
  <c r="AO169" i="12"/>
  <c r="AN169" i="12"/>
  <c r="AM169" i="12"/>
  <c r="AJ169" i="12"/>
  <c r="AR174" i="12"/>
  <c r="AQ174" i="12"/>
  <c r="AP174" i="12"/>
  <c r="AO174" i="12"/>
  <c r="AN174" i="12"/>
  <c r="AM174" i="12"/>
  <c r="AJ174" i="12"/>
  <c r="AR87" i="12"/>
  <c r="AQ87" i="12"/>
  <c r="AP87" i="12"/>
  <c r="E34" i="2"/>
  <c r="X87" i="12"/>
  <c r="AO87" i="12"/>
  <c r="AN87" i="12"/>
  <c r="AM87" i="12"/>
  <c r="AJ87" i="12"/>
  <c r="AR155" i="12"/>
  <c r="AQ155" i="12"/>
  <c r="AP155" i="12"/>
  <c r="AO155" i="12"/>
  <c r="AN155" i="12"/>
  <c r="AM155" i="12"/>
  <c r="AJ155" i="12"/>
  <c r="AR123" i="12"/>
  <c r="AQ123" i="12"/>
  <c r="AP123" i="12"/>
  <c r="AO123" i="12"/>
  <c r="AN123" i="12"/>
  <c r="AM123" i="12"/>
  <c r="AJ123" i="12"/>
  <c r="AR164" i="12"/>
  <c r="AQ164" i="12"/>
  <c r="AP164" i="12"/>
  <c r="AO164" i="12"/>
  <c r="AN164" i="12"/>
  <c r="AM164" i="12"/>
  <c r="AJ164" i="12"/>
  <c r="AR163" i="12"/>
  <c r="AQ163" i="12"/>
  <c r="AP163" i="12"/>
  <c r="AO163" i="12"/>
  <c r="AN163" i="12"/>
  <c r="AM163" i="12"/>
  <c r="AJ163" i="12"/>
  <c r="AR91" i="12"/>
  <c r="AQ91" i="12"/>
  <c r="AP91" i="12"/>
  <c r="E59" i="2"/>
  <c r="X91" i="12"/>
  <c r="AO91" i="12"/>
  <c r="AN91" i="12"/>
  <c r="AM91" i="12"/>
  <c r="AJ91" i="12"/>
  <c r="AR94" i="12"/>
  <c r="AQ94" i="12"/>
  <c r="AP94" i="12"/>
  <c r="X94" i="12"/>
  <c r="AO94" i="12"/>
  <c r="AN94" i="12"/>
  <c r="AM94" i="12"/>
  <c r="AJ94" i="12"/>
  <c r="AR92" i="12"/>
  <c r="AQ92" i="12"/>
  <c r="AP92" i="12"/>
  <c r="E36" i="2"/>
  <c r="X92" i="12"/>
  <c r="AO92" i="12"/>
  <c r="AN92" i="12"/>
  <c r="AM92" i="12"/>
  <c r="AJ92" i="12"/>
  <c r="AR90" i="12"/>
  <c r="AQ90" i="12"/>
  <c r="AP90" i="12"/>
  <c r="E53" i="2"/>
  <c r="X90" i="12"/>
  <c r="AO90" i="12"/>
  <c r="AN90" i="12"/>
  <c r="AM90" i="12"/>
  <c r="AJ90" i="12"/>
  <c r="AR160" i="12"/>
  <c r="AQ160" i="12"/>
  <c r="AP160" i="12"/>
  <c r="AO160" i="12"/>
  <c r="AN160" i="12"/>
  <c r="AM160" i="12"/>
  <c r="AJ160" i="12"/>
  <c r="AR170" i="12"/>
  <c r="AQ170" i="12"/>
  <c r="AP170" i="12"/>
  <c r="AO170" i="12"/>
  <c r="AN170" i="12"/>
  <c r="AM170" i="12"/>
  <c r="AJ170" i="12"/>
  <c r="AR84" i="12"/>
  <c r="AQ84" i="12"/>
  <c r="AP84" i="12"/>
  <c r="E44" i="2"/>
  <c r="X84" i="12"/>
  <c r="AO84" i="12"/>
  <c r="AN84" i="12"/>
  <c r="AM84" i="12"/>
  <c r="AJ84" i="12"/>
  <c r="AR81" i="12"/>
  <c r="AQ81" i="12"/>
  <c r="AP81" i="12"/>
  <c r="E43" i="2"/>
  <c r="X81" i="12"/>
  <c r="AO81" i="12"/>
  <c r="AN81" i="12"/>
  <c r="AM81" i="12"/>
  <c r="AJ81" i="12"/>
  <c r="AR147" i="12"/>
  <c r="AQ147" i="12"/>
  <c r="AP147" i="12"/>
  <c r="AO147" i="12"/>
  <c r="AN147" i="12"/>
  <c r="AM147" i="12"/>
  <c r="AJ147" i="12"/>
  <c r="AR86" i="12"/>
  <c r="AQ86" i="12"/>
  <c r="AP86" i="12"/>
  <c r="X86" i="12"/>
  <c r="AO86" i="12"/>
  <c r="AN86" i="12"/>
  <c r="AM86" i="12"/>
  <c r="AJ86" i="12"/>
  <c r="AR135" i="12"/>
  <c r="AQ135" i="12"/>
  <c r="AP135" i="12"/>
  <c r="AO135" i="12"/>
  <c r="AN135" i="12"/>
  <c r="AM135" i="12"/>
  <c r="AJ135" i="12"/>
  <c r="AR138" i="12"/>
  <c r="AQ138" i="12"/>
  <c r="AP138" i="12"/>
  <c r="AO138" i="12"/>
  <c r="AN138" i="12"/>
  <c r="AM138" i="12"/>
  <c r="AJ138" i="12"/>
  <c r="AR116" i="12"/>
  <c r="AQ116" i="12"/>
  <c r="AP116" i="12"/>
  <c r="E33" i="2"/>
  <c r="X116" i="12"/>
  <c r="AO116" i="12"/>
  <c r="AN116" i="12"/>
  <c r="AM116" i="12"/>
  <c r="AJ116" i="12"/>
  <c r="AR101" i="12"/>
  <c r="AQ101" i="12"/>
  <c r="AP101" i="12"/>
  <c r="E38" i="2"/>
  <c r="X101" i="12"/>
  <c r="AO101" i="12"/>
  <c r="AN101" i="12"/>
  <c r="AM101" i="12"/>
  <c r="AJ101" i="12"/>
  <c r="AR143" i="12"/>
  <c r="AQ143" i="12"/>
  <c r="AP143" i="12"/>
  <c r="AO143" i="12"/>
  <c r="AN143" i="12"/>
  <c r="AM143" i="12"/>
  <c r="AJ143" i="12"/>
  <c r="AR128" i="12"/>
  <c r="AQ128" i="12"/>
  <c r="AP128" i="12"/>
  <c r="AO128" i="12"/>
  <c r="AN128" i="12"/>
  <c r="AM128" i="12"/>
  <c r="AJ128" i="12"/>
  <c r="AR126" i="12"/>
  <c r="AQ126" i="12"/>
  <c r="AP126" i="12"/>
  <c r="E45" i="2"/>
  <c r="X126" i="12"/>
  <c r="AO126" i="12"/>
  <c r="AN126" i="12"/>
  <c r="AM126" i="12"/>
  <c r="AJ126" i="12"/>
  <c r="AR88" i="12"/>
  <c r="AQ88" i="12"/>
  <c r="AP88" i="12"/>
  <c r="E41" i="2"/>
  <c r="X88" i="12"/>
  <c r="AO88" i="12"/>
  <c r="AN88" i="12"/>
  <c r="AM88" i="12"/>
  <c r="AJ88" i="12"/>
  <c r="AR110" i="12"/>
  <c r="AQ110" i="12"/>
  <c r="AP110" i="12"/>
  <c r="AO110" i="12"/>
  <c r="AN110" i="12"/>
  <c r="AM110" i="12"/>
  <c r="AJ110" i="12"/>
  <c r="AR78" i="12"/>
  <c r="AQ78" i="12"/>
  <c r="AP78" i="12"/>
  <c r="E35" i="2"/>
  <c r="X78" i="12"/>
  <c r="AO78" i="12"/>
  <c r="AN78" i="12"/>
  <c r="AM78" i="12"/>
  <c r="AJ78" i="12"/>
  <c r="AR111" i="12"/>
  <c r="AQ111" i="12"/>
  <c r="AP111" i="12"/>
  <c r="AO111" i="12"/>
  <c r="AN111" i="12"/>
  <c r="AM111" i="12"/>
  <c r="AJ111" i="12"/>
  <c r="AR130" i="12"/>
  <c r="AQ130" i="12"/>
  <c r="AP130" i="12"/>
  <c r="E65" i="2"/>
  <c r="X130" i="12"/>
  <c r="AO130" i="12"/>
  <c r="AN130" i="12"/>
  <c r="AM130" i="12"/>
  <c r="AJ130" i="12"/>
  <c r="AR108" i="12"/>
  <c r="AQ108" i="12"/>
  <c r="AP108" i="12"/>
  <c r="E58" i="2"/>
  <c r="X108" i="12"/>
  <c r="AO108" i="12"/>
  <c r="AN108" i="12"/>
  <c r="AM108" i="12"/>
  <c r="AJ108" i="12"/>
  <c r="AR146" i="12"/>
  <c r="AQ146" i="12"/>
  <c r="AP146" i="12"/>
  <c r="AO146" i="12"/>
  <c r="AN146" i="12"/>
  <c r="AM146" i="12"/>
  <c r="AJ146" i="12"/>
  <c r="AR97" i="12"/>
  <c r="AQ97" i="12"/>
  <c r="AP97" i="12"/>
  <c r="E57" i="2"/>
  <c r="X97" i="12"/>
  <c r="AO97" i="12"/>
  <c r="AN97" i="12"/>
  <c r="AM97" i="12"/>
  <c r="AJ97" i="12"/>
  <c r="AR173" i="12"/>
  <c r="AQ173" i="12"/>
  <c r="AP173" i="12"/>
  <c r="AO173" i="12"/>
  <c r="AN173" i="12"/>
  <c r="AM173" i="12"/>
  <c r="AJ173" i="12"/>
  <c r="AR122" i="12"/>
  <c r="AQ122" i="12"/>
  <c r="AP122" i="12"/>
  <c r="E40" i="2"/>
  <c r="X122" i="12"/>
  <c r="AO122" i="12"/>
  <c r="AN122" i="12"/>
  <c r="AM122" i="12"/>
  <c r="AJ122" i="12"/>
  <c r="AR136" i="12"/>
  <c r="AQ136" i="12"/>
  <c r="AP136" i="12"/>
  <c r="AO136" i="12"/>
  <c r="AN136" i="12"/>
  <c r="AM136" i="12"/>
  <c r="AJ136" i="12"/>
  <c r="AR125" i="12"/>
  <c r="AQ125" i="12"/>
  <c r="AP125" i="12"/>
  <c r="AO125" i="12"/>
  <c r="AN125" i="12"/>
  <c r="AM125" i="12"/>
  <c r="AJ125" i="12"/>
  <c r="AR156" i="12"/>
  <c r="AQ156" i="12"/>
  <c r="AP156" i="12"/>
  <c r="AO156" i="12"/>
  <c r="AN156" i="12"/>
  <c r="AM156" i="12"/>
  <c r="AJ156" i="12"/>
  <c r="AR172" i="12"/>
  <c r="AQ172" i="12"/>
  <c r="AP172" i="12"/>
  <c r="AO172" i="12"/>
  <c r="AN172" i="12"/>
  <c r="AM172" i="12"/>
  <c r="AJ172" i="12"/>
  <c r="AR120" i="12"/>
  <c r="AQ120" i="12"/>
  <c r="AP120" i="12"/>
  <c r="AO120" i="12"/>
  <c r="AN120" i="12"/>
  <c r="AM120" i="12"/>
  <c r="AJ120" i="12"/>
  <c r="AR157" i="12"/>
  <c r="AQ157" i="12"/>
  <c r="AP157" i="12"/>
  <c r="E68" i="2"/>
  <c r="X157" i="12"/>
  <c r="AO157" i="12"/>
  <c r="AN157" i="12"/>
  <c r="AM157" i="12"/>
  <c r="AJ157" i="12"/>
  <c r="AR144" i="12"/>
  <c r="AQ144" i="12"/>
  <c r="AP144" i="12"/>
  <c r="E51" i="2"/>
  <c r="X144" i="12"/>
  <c r="AO144" i="12"/>
  <c r="AN144" i="12"/>
  <c r="AM144" i="12"/>
  <c r="AJ144" i="12"/>
  <c r="AR106" i="12"/>
  <c r="AQ106" i="12"/>
  <c r="AP106" i="12"/>
  <c r="E67" i="2"/>
  <c r="X106" i="12"/>
  <c r="AO106" i="12"/>
  <c r="AN106" i="12"/>
  <c r="AM106" i="12"/>
  <c r="AJ106" i="12"/>
  <c r="AR112" i="12"/>
  <c r="AQ112" i="12"/>
  <c r="AP112" i="12"/>
  <c r="E52" i="2"/>
  <c r="X112" i="12"/>
  <c r="AO112" i="12"/>
  <c r="AN112" i="12"/>
  <c r="AM112" i="12"/>
  <c r="AJ112" i="12"/>
  <c r="AR38" i="12"/>
  <c r="AQ38" i="12"/>
  <c r="AP38" i="12"/>
  <c r="X38" i="12"/>
  <c r="AO38" i="12"/>
  <c r="AR34" i="12"/>
  <c r="AQ34" i="12"/>
  <c r="AP34" i="12"/>
  <c r="AO34" i="12"/>
  <c r="AR43" i="12"/>
  <c r="AQ43" i="12"/>
  <c r="AP43" i="12"/>
  <c r="AO43" i="12"/>
  <c r="AR11" i="12"/>
  <c r="AQ11" i="12"/>
  <c r="AP11" i="12"/>
  <c r="AO11" i="12"/>
  <c r="AR23" i="12"/>
  <c r="AQ23" i="12"/>
  <c r="AP23" i="12"/>
  <c r="X23" i="12"/>
  <c r="AO23" i="12"/>
  <c r="AR27" i="12"/>
  <c r="AQ27" i="12"/>
  <c r="AP27" i="12"/>
  <c r="X27" i="12"/>
  <c r="AO27" i="12"/>
  <c r="AR19" i="12"/>
  <c r="AQ19" i="12"/>
  <c r="AP19" i="12"/>
  <c r="X19" i="12"/>
  <c r="AO19" i="12"/>
  <c r="AR12" i="12"/>
  <c r="AQ12" i="12"/>
  <c r="AP12" i="12"/>
  <c r="X12" i="12"/>
  <c r="AO12" i="12"/>
  <c r="AR26" i="12"/>
  <c r="AQ26" i="12"/>
  <c r="AP26" i="12"/>
  <c r="AO26" i="12"/>
  <c r="AR53" i="12"/>
  <c r="AQ53" i="12"/>
  <c r="AP53" i="12"/>
  <c r="AO53" i="12"/>
  <c r="AR40" i="12"/>
  <c r="AQ40" i="12"/>
  <c r="AP40" i="12"/>
  <c r="X40" i="12"/>
  <c r="AO40" i="12"/>
  <c r="AR14" i="12"/>
  <c r="AQ14" i="12"/>
  <c r="AP14" i="12"/>
  <c r="X14" i="12"/>
  <c r="AO14" i="12"/>
  <c r="AR57" i="12"/>
  <c r="AQ57" i="12"/>
  <c r="AP57" i="12"/>
  <c r="AO57" i="12"/>
  <c r="AR42" i="12"/>
  <c r="AQ42" i="12"/>
  <c r="AP42" i="12"/>
  <c r="AO42" i="12"/>
  <c r="AR41" i="12"/>
  <c r="AQ41" i="12"/>
  <c r="AP41" i="12"/>
  <c r="AO41" i="12"/>
  <c r="AR21" i="12"/>
  <c r="AQ21" i="12"/>
  <c r="AP21" i="12"/>
  <c r="X21" i="12"/>
  <c r="AO21" i="12"/>
  <c r="AR28" i="12"/>
  <c r="AQ28" i="12"/>
  <c r="AP28" i="12"/>
  <c r="AO28" i="12"/>
  <c r="AR46" i="12"/>
  <c r="AQ46" i="12"/>
  <c r="AP46" i="12"/>
  <c r="AO46" i="12"/>
  <c r="AR20" i="12"/>
  <c r="AQ20" i="12"/>
  <c r="AP20" i="12"/>
  <c r="X20" i="12"/>
  <c r="AO20" i="12"/>
  <c r="AR56" i="12"/>
  <c r="AQ56" i="12"/>
  <c r="AP56" i="12"/>
  <c r="AO56" i="12"/>
  <c r="AR51" i="12"/>
  <c r="AQ51" i="12"/>
  <c r="AP51" i="12"/>
  <c r="AO51" i="12"/>
  <c r="AR15" i="12"/>
  <c r="AQ15" i="12"/>
  <c r="AP15" i="12"/>
  <c r="X15" i="12"/>
  <c r="AO15" i="12"/>
  <c r="AR44" i="12"/>
  <c r="AQ44" i="12"/>
  <c r="AP44" i="12"/>
  <c r="X44" i="12"/>
  <c r="AO44" i="12"/>
  <c r="AR31" i="12"/>
  <c r="AQ31" i="12"/>
  <c r="AP31" i="12"/>
  <c r="X31" i="12"/>
  <c r="AO31" i="12"/>
  <c r="AR36" i="12"/>
  <c r="AQ36" i="12"/>
  <c r="AP36" i="12"/>
  <c r="AO36" i="12"/>
  <c r="AR39" i="12"/>
  <c r="AQ39" i="12"/>
  <c r="AP39" i="12"/>
  <c r="AO39" i="12"/>
  <c r="AR33" i="12"/>
  <c r="AQ33" i="12"/>
  <c r="AP33" i="12"/>
  <c r="AO33" i="12"/>
  <c r="AR55" i="12"/>
  <c r="AQ55" i="12"/>
  <c r="AP55" i="12"/>
  <c r="AO55" i="12"/>
  <c r="AR18" i="12"/>
  <c r="AQ18" i="12"/>
  <c r="AP18" i="12"/>
  <c r="X18" i="12"/>
  <c r="AO18" i="12"/>
  <c r="AR16" i="12"/>
  <c r="AQ16" i="12"/>
  <c r="AP16" i="12"/>
  <c r="X16" i="12"/>
  <c r="AO16" i="12"/>
  <c r="AR32" i="12"/>
  <c r="AQ32" i="12"/>
  <c r="AP32" i="12"/>
  <c r="X32" i="12"/>
  <c r="AO32" i="12"/>
  <c r="AR49" i="12"/>
  <c r="AQ49" i="12"/>
  <c r="AP49" i="12"/>
  <c r="AO49" i="12"/>
  <c r="AR35" i="12"/>
  <c r="AQ35" i="12"/>
  <c r="AP35" i="12"/>
  <c r="X35" i="12"/>
  <c r="AO35" i="12"/>
  <c r="AR22" i="12"/>
  <c r="AQ22" i="12"/>
  <c r="AP22" i="12"/>
  <c r="X22" i="12"/>
  <c r="AO22" i="12"/>
  <c r="AR29" i="12"/>
  <c r="AQ29" i="12"/>
  <c r="AP29" i="12"/>
  <c r="X29" i="12"/>
  <c r="AO29" i="12"/>
  <c r="AR13" i="12"/>
  <c r="AQ13" i="12"/>
  <c r="AP13" i="12"/>
  <c r="X13" i="12"/>
  <c r="AO13" i="12"/>
  <c r="AR54" i="12"/>
  <c r="AQ54" i="12"/>
  <c r="AP54" i="12"/>
  <c r="AO54" i="12"/>
  <c r="AR17" i="12"/>
  <c r="AQ17" i="12"/>
  <c r="AP17" i="12"/>
  <c r="X17" i="12"/>
  <c r="AO17" i="12"/>
  <c r="AR25" i="12"/>
  <c r="AQ25" i="12"/>
  <c r="AP25" i="12"/>
  <c r="AO25" i="12"/>
  <c r="AR47" i="12"/>
  <c r="AQ47" i="12"/>
  <c r="AP47" i="12"/>
  <c r="AO47" i="12"/>
  <c r="AR37" i="12"/>
  <c r="AQ37" i="12"/>
  <c r="AP37" i="12"/>
  <c r="X37" i="12"/>
  <c r="AO37" i="12"/>
  <c r="AR52" i="12"/>
  <c r="AQ52" i="12"/>
  <c r="AP52" i="12"/>
  <c r="AO52" i="12"/>
  <c r="AR30" i="12"/>
  <c r="AQ30" i="12"/>
  <c r="AP30" i="12"/>
  <c r="X30" i="12"/>
  <c r="AO30" i="12"/>
  <c r="AR24" i="12"/>
  <c r="AQ24" i="12"/>
  <c r="AP24" i="12"/>
  <c r="X24" i="12"/>
  <c r="AO24" i="12"/>
  <c r="AM24" i="12"/>
  <c r="AN24" i="12"/>
  <c r="AM30" i="12"/>
  <c r="AN30" i="12"/>
  <c r="AM52" i="12"/>
  <c r="AN52" i="12"/>
  <c r="AM37" i="12"/>
  <c r="AN37" i="12"/>
  <c r="AM47" i="12"/>
  <c r="AN47" i="12"/>
  <c r="AM25" i="12"/>
  <c r="AN25" i="12"/>
  <c r="AM17" i="12"/>
  <c r="AN17" i="12"/>
  <c r="AM54" i="12"/>
  <c r="AN54" i="12"/>
  <c r="AM13" i="12"/>
  <c r="AN13" i="12"/>
  <c r="AM29" i="12"/>
  <c r="AN29" i="12"/>
  <c r="AM22" i="12"/>
  <c r="AN22" i="12"/>
  <c r="AM35" i="12"/>
  <c r="AN35" i="12"/>
  <c r="AM49" i="12"/>
  <c r="AN49" i="12"/>
  <c r="AM32" i="12"/>
  <c r="AN32" i="12"/>
  <c r="AM16" i="12"/>
  <c r="AN16" i="12"/>
  <c r="AM18" i="12"/>
  <c r="AN18" i="12"/>
  <c r="AM55" i="12"/>
  <c r="AN55" i="12"/>
  <c r="AM33" i="12"/>
  <c r="AN33" i="12"/>
  <c r="AM39" i="12"/>
  <c r="AN39" i="12"/>
  <c r="AM36" i="12"/>
  <c r="AN36" i="12"/>
  <c r="AM31" i="12"/>
  <c r="AN31" i="12"/>
  <c r="AM44" i="12"/>
  <c r="AN44" i="12"/>
  <c r="AM15" i="12"/>
  <c r="AN15" i="12"/>
  <c r="AM51" i="12"/>
  <c r="AN51" i="12"/>
  <c r="AM56" i="12"/>
  <c r="AN56" i="12"/>
  <c r="AM20" i="12"/>
  <c r="AN20" i="12"/>
  <c r="AM46" i="12"/>
  <c r="AN46" i="12"/>
  <c r="AM28" i="12"/>
  <c r="AN28" i="12"/>
  <c r="AM21" i="12"/>
  <c r="AN21" i="12"/>
  <c r="AM41" i="12"/>
  <c r="AN41" i="12"/>
  <c r="AM42" i="12"/>
  <c r="AN42" i="12"/>
  <c r="AM57" i="12"/>
  <c r="AN57" i="12"/>
  <c r="AM14" i="12"/>
  <c r="AN14" i="12"/>
  <c r="AM40" i="12"/>
  <c r="AN40" i="12"/>
  <c r="AM53" i="12"/>
  <c r="AN53" i="12"/>
  <c r="AM26" i="12"/>
  <c r="AN26" i="12"/>
  <c r="AM12" i="12"/>
  <c r="AN12" i="12"/>
  <c r="AM19" i="12"/>
  <c r="AN19" i="12"/>
  <c r="AM27" i="12"/>
  <c r="AN27" i="12"/>
  <c r="AM23" i="12"/>
  <c r="AN23" i="12"/>
  <c r="AM11" i="12"/>
  <c r="AN11" i="12"/>
  <c r="AM43" i="12"/>
  <c r="AN43" i="12"/>
  <c r="AM34" i="12"/>
  <c r="AN34" i="12"/>
  <c r="AM38" i="12"/>
  <c r="AN38" i="12"/>
  <c r="AJ38" i="12"/>
  <c r="AJ34" i="12"/>
  <c r="AJ43" i="12"/>
  <c r="AJ11" i="12"/>
  <c r="AJ23" i="12"/>
  <c r="AJ27" i="12"/>
  <c r="AJ19" i="12"/>
  <c r="AJ12" i="12"/>
  <c r="AJ26" i="12"/>
  <c r="AJ53" i="12"/>
  <c r="AJ40" i="12"/>
  <c r="AJ14" i="12"/>
  <c r="AJ57" i="12"/>
  <c r="AJ42" i="12"/>
  <c r="AJ41" i="12"/>
  <c r="AJ21" i="12"/>
  <c r="AJ28" i="12"/>
  <c r="AJ46" i="12"/>
  <c r="AJ20" i="12"/>
  <c r="AJ56" i="12"/>
  <c r="AJ51" i="12"/>
  <c r="AJ15" i="12"/>
  <c r="AJ44" i="12"/>
  <c r="AJ31" i="12"/>
  <c r="AJ36" i="12"/>
  <c r="AJ39" i="12"/>
  <c r="AJ33" i="12"/>
  <c r="AJ55" i="12"/>
  <c r="AJ18" i="12"/>
  <c r="AJ16" i="12"/>
  <c r="AJ32" i="12"/>
  <c r="AJ49" i="12"/>
  <c r="AJ35" i="12"/>
  <c r="AJ22" i="12"/>
  <c r="AJ29" i="12"/>
  <c r="AJ13" i="12"/>
  <c r="AJ54" i="12"/>
  <c r="AJ17" i="12"/>
  <c r="AJ25" i="12"/>
  <c r="AJ47" i="12"/>
  <c r="AJ37" i="12"/>
  <c r="AJ52" i="12"/>
  <c r="AJ30" i="12"/>
  <c r="AJ24" i="12"/>
  <c r="M38" i="12"/>
  <c r="M34" i="12"/>
  <c r="M43" i="12"/>
  <c r="M11" i="12"/>
  <c r="M23" i="12"/>
  <c r="M27" i="12"/>
  <c r="M19" i="12"/>
  <c r="M12" i="12"/>
  <c r="M26" i="12"/>
  <c r="M53" i="12"/>
  <c r="M40" i="12"/>
  <c r="M14" i="12"/>
  <c r="M57" i="12"/>
  <c r="M42" i="12"/>
  <c r="M41" i="12"/>
  <c r="M21" i="12"/>
  <c r="M28" i="12"/>
  <c r="M46" i="12"/>
  <c r="M20" i="12"/>
  <c r="M56" i="12"/>
  <c r="M51" i="12"/>
  <c r="M15" i="12"/>
  <c r="M44" i="12"/>
  <c r="M31" i="12"/>
  <c r="M36" i="12"/>
  <c r="M39" i="12"/>
  <c r="M33" i="12"/>
  <c r="M55" i="12"/>
  <c r="M18" i="12"/>
  <c r="M16" i="12"/>
  <c r="M32" i="12"/>
  <c r="M49" i="12"/>
  <c r="M35" i="12"/>
  <c r="M22" i="12"/>
  <c r="M29" i="12"/>
  <c r="M13" i="12"/>
  <c r="M54" i="12"/>
  <c r="M17" i="12"/>
  <c r="M25" i="12"/>
  <c r="M47" i="12"/>
  <c r="M37" i="12"/>
  <c r="M52" i="12"/>
  <c r="M30" i="12"/>
  <c r="M24" i="12"/>
  <c r="AF73" i="12"/>
  <c r="R73" i="12"/>
  <c r="P73" i="12"/>
  <c r="AD73" i="12"/>
  <c r="AB73" i="12"/>
  <c r="Z73" i="12"/>
  <c r="X73" i="12"/>
  <c r="E65" i="18"/>
  <c r="E64" i="18"/>
  <c r="E63" i="18"/>
  <c r="E62" i="18"/>
  <c r="E57" i="18"/>
  <c r="E55" i="18"/>
  <c r="E40" i="18"/>
  <c r="E51" i="18"/>
  <c r="E42" i="18"/>
  <c r="E23" i="18"/>
  <c r="E21" i="18"/>
  <c r="E20" i="18"/>
  <c r="E14" i="18"/>
  <c r="E12" i="18"/>
  <c r="E66" i="18"/>
  <c r="E53" i="18"/>
  <c r="E46" i="18"/>
  <c r="E54" i="18"/>
  <c r="E49" i="18"/>
  <c r="E50" i="18"/>
  <c r="E61" i="18"/>
  <c r="E52" i="18"/>
  <c r="E56" i="18"/>
  <c r="E32" i="18"/>
  <c r="E39" i="18"/>
  <c r="E38" i="18"/>
  <c r="E48" i="18"/>
  <c r="E41" i="18"/>
  <c r="E31" i="18"/>
  <c r="E45" i="18"/>
  <c r="E47" i="18"/>
  <c r="E33" i="18"/>
  <c r="E34" i="18"/>
  <c r="E43" i="18"/>
  <c r="E44" i="18"/>
  <c r="E36" i="18"/>
  <c r="E58" i="18"/>
  <c r="E59" i="18"/>
  <c r="E37" i="18"/>
  <c r="E35" i="18"/>
  <c r="E60" i="18"/>
  <c r="E30" i="18"/>
  <c r="E29" i="18"/>
  <c r="E28" i="18"/>
  <c r="E27" i="18"/>
  <c r="E22" i="18"/>
  <c r="E18" i="18"/>
  <c r="E15" i="18"/>
  <c r="E17" i="18"/>
  <c r="E8" i="18"/>
  <c r="E11" i="18"/>
  <c r="E19" i="18"/>
  <c r="E4" i="18"/>
  <c r="E16" i="18"/>
  <c r="E5" i="18"/>
  <c r="E9" i="18"/>
  <c r="E13" i="18"/>
  <c r="E6" i="18"/>
  <c r="E10" i="18"/>
  <c r="E7" i="18"/>
  <c r="E3" i="18"/>
  <c r="E59" i="17"/>
  <c r="E54" i="17"/>
  <c r="E50" i="17"/>
  <c r="E56" i="17"/>
  <c r="E10" i="17"/>
  <c r="E55" i="17"/>
  <c r="E57" i="17"/>
  <c r="E45" i="17"/>
  <c r="E58" i="17"/>
  <c r="E47" i="17"/>
  <c r="E39" i="17"/>
  <c r="E36" i="17"/>
  <c r="E52" i="17"/>
  <c r="E38" i="17"/>
  <c r="E53" i="17"/>
  <c r="E30" i="17"/>
  <c r="E40" i="17"/>
  <c r="E32" i="17"/>
  <c r="E42" i="17"/>
  <c r="E35" i="17"/>
  <c r="E28" i="17"/>
  <c r="E46" i="17"/>
  <c r="E34" i="17"/>
  <c r="E41" i="17"/>
  <c r="E48" i="17"/>
  <c r="E51" i="17"/>
  <c r="E33" i="17"/>
  <c r="E44" i="17"/>
  <c r="E49" i="17"/>
  <c r="E37" i="17"/>
  <c r="E25" i="17"/>
  <c r="E29" i="17"/>
  <c r="E43" i="17"/>
  <c r="E27" i="17"/>
  <c r="E26" i="17"/>
  <c r="E31" i="17"/>
  <c r="E23" i="17"/>
  <c r="E24" i="17"/>
  <c r="E16" i="17"/>
  <c r="E14" i="17"/>
  <c r="E15" i="17"/>
  <c r="E9" i="17"/>
  <c r="E11" i="17"/>
  <c r="E5" i="17"/>
  <c r="E13" i="17"/>
  <c r="E7" i="17"/>
  <c r="E12" i="17"/>
  <c r="E8" i="17"/>
  <c r="E6" i="17"/>
  <c r="E4" i="17"/>
  <c r="E3" i="17"/>
  <c r="E38" i="14"/>
  <c r="E37" i="14"/>
  <c r="E36" i="14"/>
  <c r="E34" i="14"/>
  <c r="E33" i="14"/>
  <c r="E32" i="14"/>
  <c r="E31" i="14"/>
  <c r="E30" i="14"/>
  <c r="E29" i="14"/>
  <c r="E28" i="14"/>
  <c r="E35" i="14"/>
  <c r="E21" i="14"/>
  <c r="E39" i="14"/>
  <c r="E26" i="14"/>
  <c r="E22" i="14"/>
  <c r="E23" i="14"/>
  <c r="E20" i="14"/>
  <c r="E24" i="14"/>
  <c r="E27" i="14"/>
  <c r="E25" i="14"/>
  <c r="E19" i="14"/>
  <c r="E17" i="14"/>
  <c r="E16" i="14"/>
  <c r="E15" i="14"/>
  <c r="E14" i="14"/>
  <c r="E13" i="14"/>
  <c r="E18" i="14"/>
  <c r="E11" i="14"/>
  <c r="E12" i="14"/>
  <c r="E4" i="14"/>
  <c r="E3" i="14"/>
  <c r="E7" i="14"/>
  <c r="E6" i="14"/>
  <c r="E5" i="14"/>
  <c r="G157" i="12"/>
  <c r="H157" i="12"/>
  <c r="G106" i="12"/>
  <c r="H106" i="12"/>
  <c r="G112" i="12"/>
  <c r="H112" i="12"/>
  <c r="G144" i="12"/>
  <c r="H144" i="12"/>
  <c r="H30" i="12"/>
  <c r="H27" i="12"/>
  <c r="G24" i="12"/>
  <c r="H24" i="12"/>
  <c r="H23" i="12"/>
  <c r="G38" i="12"/>
  <c r="H38" i="12"/>
  <c r="H19" i="12"/>
  <c r="H12" i="12"/>
  <c r="H11" i="12"/>
  <c r="AF8" i="12"/>
  <c r="R8" i="12"/>
  <c r="P8" i="12"/>
  <c r="AD8" i="12"/>
  <c r="AB8" i="12"/>
  <c r="Z8" i="12"/>
  <c r="X8" i="12"/>
  <c r="G12" i="1"/>
  <c r="H12" i="1"/>
  <c r="G14" i="1"/>
  <c r="H14" i="1"/>
  <c r="G17" i="1"/>
  <c r="H17" i="1"/>
  <c r="G15" i="1"/>
  <c r="H15" i="1"/>
  <c r="G16" i="1"/>
  <c r="H16" i="1"/>
  <c r="G13" i="1"/>
  <c r="H13" i="1"/>
  <c r="G34" i="1"/>
  <c r="H34" i="1"/>
  <c r="G25" i="1"/>
  <c r="H25" i="1"/>
  <c r="G18" i="1"/>
  <c r="H18" i="1"/>
  <c r="G21" i="1"/>
  <c r="H21" i="1"/>
  <c r="G41" i="1"/>
  <c r="H41" i="1"/>
  <c r="G43" i="1"/>
  <c r="H43" i="1"/>
  <c r="G20" i="1"/>
  <c r="H20" i="1"/>
  <c r="G23" i="1"/>
  <c r="H23" i="1"/>
  <c r="G22" i="1"/>
  <c r="H22" i="1"/>
  <c r="G33" i="1"/>
  <c r="H33" i="1"/>
  <c r="G30" i="1"/>
  <c r="H30" i="1"/>
  <c r="G26" i="1"/>
  <c r="H26" i="1"/>
  <c r="G27" i="1"/>
  <c r="H27" i="1"/>
  <c r="G29" i="1"/>
  <c r="H29" i="1"/>
  <c r="G28" i="1"/>
  <c r="H28" i="1"/>
  <c r="G24" i="1"/>
  <c r="H24" i="1"/>
  <c r="G42" i="1"/>
  <c r="H42" i="1"/>
  <c r="G40" i="1"/>
  <c r="H40" i="1"/>
  <c r="G11" i="1"/>
  <c r="H11" i="1"/>
  <c r="G67" i="1"/>
  <c r="H67" i="1"/>
  <c r="G71" i="1"/>
  <c r="H71" i="1"/>
  <c r="G70" i="1"/>
  <c r="H70" i="1"/>
  <c r="G75" i="1"/>
  <c r="H75" i="1"/>
  <c r="G72" i="1"/>
  <c r="H72" i="1"/>
  <c r="G101" i="1"/>
  <c r="H101" i="1"/>
  <c r="G88" i="1"/>
  <c r="H88" i="1"/>
  <c r="G69" i="1"/>
  <c r="H69" i="1"/>
  <c r="G73" i="1"/>
  <c r="H73" i="1"/>
  <c r="G83" i="1"/>
  <c r="H83" i="1"/>
  <c r="G105" i="1"/>
  <c r="H105" i="1"/>
  <c r="G98" i="1"/>
  <c r="H98" i="1"/>
  <c r="G74" i="1"/>
  <c r="H74" i="1"/>
  <c r="G77" i="1"/>
  <c r="H77" i="1"/>
  <c r="G126" i="1"/>
  <c r="H126" i="1"/>
  <c r="G94" i="1"/>
  <c r="H94" i="1"/>
  <c r="G127" i="1"/>
  <c r="H127" i="1"/>
  <c r="G86" i="1"/>
  <c r="H86" i="1"/>
  <c r="G81" i="1"/>
  <c r="H81" i="1"/>
  <c r="G76" i="1"/>
  <c r="H76" i="1"/>
  <c r="G91" i="1"/>
  <c r="H91" i="1"/>
  <c r="G79" i="1"/>
  <c r="H79" i="1"/>
  <c r="G107" i="1"/>
  <c r="H107" i="1"/>
  <c r="G90" i="1"/>
  <c r="H90" i="1"/>
  <c r="G84" i="1"/>
  <c r="H84" i="1"/>
  <c r="G129" i="1"/>
  <c r="H129" i="1"/>
  <c r="G78" i="1"/>
  <c r="H78" i="1"/>
  <c r="G80" i="1"/>
  <c r="H80" i="1"/>
  <c r="G97" i="1"/>
  <c r="H97" i="1"/>
  <c r="G111" i="1"/>
  <c r="H111" i="1"/>
  <c r="G85" i="1"/>
  <c r="H85" i="1"/>
  <c r="G92" i="1"/>
  <c r="H92" i="1"/>
  <c r="G134" i="1"/>
  <c r="H134" i="1"/>
  <c r="G135" i="1"/>
  <c r="H135" i="1"/>
  <c r="G87" i="1"/>
  <c r="H87" i="1"/>
  <c r="G106" i="1"/>
  <c r="H106" i="1"/>
  <c r="G103" i="1"/>
  <c r="H103" i="1"/>
  <c r="G108" i="1"/>
  <c r="H108" i="1"/>
  <c r="G130" i="1"/>
  <c r="H130" i="1"/>
  <c r="G65" i="1"/>
  <c r="H65" i="1"/>
  <c r="G66" i="1"/>
  <c r="H66" i="1"/>
  <c r="G93" i="1"/>
  <c r="H93" i="1"/>
  <c r="G68" i="1"/>
  <c r="H68" i="1"/>
  <c r="K202" i="5"/>
  <c r="L202" i="5"/>
  <c r="K201" i="5"/>
  <c r="L201" i="5"/>
  <c r="K200" i="5"/>
  <c r="L200" i="5"/>
  <c r="K199" i="5"/>
  <c r="L199" i="5"/>
  <c r="K198" i="5"/>
  <c r="L198" i="5"/>
  <c r="K197" i="5"/>
  <c r="L197" i="5"/>
  <c r="K196" i="5"/>
  <c r="L196" i="5"/>
  <c r="K195" i="5"/>
  <c r="L195" i="5"/>
  <c r="K194" i="5"/>
  <c r="L194" i="5"/>
  <c r="K193" i="5"/>
  <c r="L193" i="5"/>
  <c r="K192" i="5"/>
  <c r="L192" i="5"/>
  <c r="K191" i="5"/>
  <c r="L191" i="5"/>
  <c r="K190" i="5"/>
  <c r="L190" i="5"/>
  <c r="K189" i="5"/>
  <c r="L189" i="5"/>
  <c r="K188" i="5"/>
  <c r="L188" i="5"/>
  <c r="K187" i="5"/>
  <c r="L187" i="5"/>
  <c r="K186" i="5"/>
  <c r="L186" i="5"/>
  <c r="K185" i="5"/>
  <c r="L185" i="5"/>
  <c r="K184" i="5"/>
  <c r="L184" i="5"/>
  <c r="K183" i="5"/>
  <c r="L183" i="5"/>
  <c r="K182" i="5"/>
  <c r="L182" i="5"/>
  <c r="K181" i="5"/>
  <c r="L181" i="5"/>
  <c r="K180" i="5"/>
  <c r="L180" i="5"/>
  <c r="K179" i="5"/>
  <c r="L179" i="5"/>
  <c r="K178" i="5"/>
  <c r="L178" i="5"/>
  <c r="K177" i="5"/>
  <c r="L177" i="5"/>
  <c r="K176" i="5"/>
  <c r="L176" i="5"/>
  <c r="K175" i="5"/>
  <c r="L175" i="5"/>
  <c r="K174" i="5"/>
  <c r="L174" i="5"/>
  <c r="K173" i="5"/>
  <c r="L173" i="5"/>
  <c r="K172" i="5"/>
  <c r="L172" i="5"/>
  <c r="K171" i="5"/>
  <c r="L171" i="5"/>
  <c r="K170" i="5"/>
  <c r="L170" i="5"/>
  <c r="K169" i="5"/>
  <c r="L169" i="5"/>
  <c r="M11" i="1"/>
  <c r="K11" i="1"/>
  <c r="AF62" i="1"/>
  <c r="AF8" i="1"/>
  <c r="AD62" i="1"/>
  <c r="AD8" i="1"/>
  <c r="AB62" i="1"/>
  <c r="AB8" i="1"/>
  <c r="X62" i="1"/>
  <c r="X8" i="1"/>
  <c r="K133" i="5"/>
  <c r="L133" i="5"/>
  <c r="K152" i="5"/>
  <c r="L152" i="5"/>
  <c r="K132" i="5"/>
  <c r="L132" i="5"/>
  <c r="K168" i="5"/>
  <c r="L168" i="5"/>
  <c r="K151" i="5"/>
  <c r="L151" i="5"/>
  <c r="K131" i="5"/>
  <c r="L131" i="5"/>
  <c r="K150" i="5"/>
  <c r="L150" i="5"/>
  <c r="K149" i="5"/>
  <c r="L149" i="5"/>
  <c r="K167" i="5"/>
  <c r="L167" i="5"/>
  <c r="K5" i="5"/>
  <c r="L5" i="5"/>
  <c r="K166" i="5"/>
  <c r="L166" i="5"/>
  <c r="K165" i="5"/>
  <c r="L165" i="5"/>
  <c r="K164" i="5"/>
  <c r="L164" i="5"/>
  <c r="K4" i="5"/>
  <c r="L4" i="5"/>
  <c r="K148" i="5"/>
  <c r="L148" i="5"/>
  <c r="K147" i="5"/>
  <c r="L147" i="5"/>
  <c r="K163" i="5"/>
  <c r="L163" i="5"/>
  <c r="K130" i="5"/>
  <c r="L130" i="5"/>
  <c r="K146" i="5"/>
  <c r="L146" i="5"/>
  <c r="K145" i="5"/>
  <c r="L145" i="5"/>
  <c r="K129" i="5"/>
  <c r="L129" i="5"/>
  <c r="K128" i="5"/>
  <c r="L128" i="5"/>
  <c r="K144" i="5"/>
  <c r="L144" i="5"/>
  <c r="K143" i="5"/>
  <c r="L143" i="5"/>
  <c r="K142" i="5"/>
  <c r="L142" i="5"/>
  <c r="K162" i="5"/>
  <c r="L162" i="5"/>
  <c r="K141" i="5"/>
  <c r="L141" i="5"/>
  <c r="K134" i="5"/>
  <c r="L134" i="5"/>
  <c r="K161" i="5"/>
  <c r="L161" i="5"/>
  <c r="K160" i="5"/>
  <c r="L160" i="5"/>
  <c r="K159" i="5"/>
  <c r="L159" i="5"/>
  <c r="K158" i="5"/>
  <c r="L158" i="5"/>
  <c r="K157" i="5"/>
  <c r="L157" i="5"/>
  <c r="K127" i="5"/>
  <c r="L127" i="5"/>
  <c r="K126" i="5"/>
  <c r="L126" i="5"/>
  <c r="K140" i="5"/>
  <c r="L140" i="5"/>
  <c r="K156" i="5"/>
  <c r="L156" i="5"/>
  <c r="K155" i="5"/>
  <c r="L155" i="5"/>
  <c r="K125" i="5"/>
  <c r="L125" i="5"/>
  <c r="K3" i="5"/>
  <c r="L3" i="5"/>
  <c r="K154" i="5"/>
  <c r="L154" i="5"/>
  <c r="K124" i="5"/>
  <c r="L124" i="5"/>
  <c r="K123" i="5"/>
  <c r="L123" i="5"/>
  <c r="K139" i="5"/>
  <c r="L139" i="5"/>
  <c r="K136" i="5"/>
  <c r="L136" i="5"/>
  <c r="K153" i="5"/>
  <c r="L153" i="5"/>
  <c r="K122" i="5"/>
  <c r="L122" i="5"/>
  <c r="K121" i="5"/>
  <c r="L121" i="5"/>
  <c r="K138" i="5"/>
  <c r="L138" i="5"/>
  <c r="K135" i="5"/>
  <c r="L135" i="5"/>
  <c r="K137" i="5"/>
  <c r="L137" i="5"/>
  <c r="K120" i="5"/>
  <c r="L120" i="5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5" i="7"/>
  <c r="E34" i="7"/>
  <c r="E33" i="7"/>
  <c r="E32" i="7"/>
  <c r="E31" i="7"/>
  <c r="E30" i="7"/>
  <c r="E29" i="7"/>
  <c r="E28" i="7"/>
  <c r="E27" i="7"/>
  <c r="E26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14" i="6"/>
  <c r="E13" i="6"/>
  <c r="E12" i="6"/>
  <c r="E11" i="6"/>
  <c r="E10" i="6"/>
  <c r="E9" i="6"/>
  <c r="E8" i="6"/>
  <c r="E7" i="6"/>
  <c r="E6" i="6"/>
  <c r="E5" i="6"/>
  <c r="E4" i="6"/>
  <c r="E3" i="6"/>
  <c r="V62" i="1"/>
  <c r="T62" i="1"/>
  <c r="R62" i="1"/>
  <c r="V8" i="1"/>
  <c r="T8" i="1"/>
  <c r="R8" i="1"/>
  <c r="E7" i="3"/>
  <c r="E6" i="3"/>
  <c r="E4" i="3"/>
  <c r="E5" i="3"/>
  <c r="E12" i="3"/>
  <c r="E16" i="3"/>
  <c r="E8" i="3"/>
  <c r="E11" i="3"/>
  <c r="E27" i="3"/>
  <c r="E18" i="3"/>
  <c r="E28" i="3"/>
  <c r="E9" i="3"/>
  <c r="E10" i="3"/>
  <c r="E14" i="3"/>
  <c r="E17" i="3"/>
  <c r="E20" i="3"/>
  <c r="E19" i="3"/>
  <c r="E15" i="3"/>
  <c r="E21" i="3"/>
  <c r="E22" i="3"/>
  <c r="E23" i="3"/>
  <c r="E26" i="3"/>
  <c r="E13" i="3"/>
  <c r="E25" i="3"/>
  <c r="E24" i="3"/>
  <c r="E39" i="3"/>
  <c r="E45" i="3"/>
  <c r="E38" i="3"/>
  <c r="E43" i="3"/>
  <c r="E44" i="3"/>
  <c r="E41" i="3"/>
  <c r="E49" i="3"/>
  <c r="E42" i="3"/>
  <c r="E48" i="3"/>
  <c r="E60" i="3"/>
  <c r="E47" i="3"/>
  <c r="E57" i="3"/>
  <c r="E50" i="3"/>
  <c r="E56" i="3"/>
  <c r="E71" i="3"/>
  <c r="E46" i="3"/>
  <c r="E61" i="3"/>
  <c r="E52" i="3"/>
  <c r="E51" i="3"/>
  <c r="E76" i="3"/>
  <c r="E62" i="3"/>
  <c r="E59" i="3"/>
  <c r="E55" i="3"/>
  <c r="E83" i="3"/>
  <c r="E54" i="3"/>
  <c r="E58" i="3"/>
  <c r="E53" i="3"/>
  <c r="E68" i="3"/>
  <c r="E70" i="3"/>
  <c r="E78" i="3"/>
  <c r="E91" i="3"/>
  <c r="E64" i="3"/>
  <c r="E63" i="3"/>
  <c r="E65" i="3"/>
  <c r="E77" i="3"/>
  <c r="E81" i="3"/>
  <c r="E85" i="3"/>
  <c r="E73" i="3"/>
  <c r="E72" i="3"/>
  <c r="E79" i="3"/>
  <c r="E66" i="3"/>
  <c r="E75" i="3"/>
  <c r="E90" i="3"/>
  <c r="E84" i="3"/>
  <c r="E74" i="3"/>
  <c r="E80" i="3"/>
  <c r="E69" i="3"/>
  <c r="E88" i="3"/>
  <c r="E67" i="3"/>
  <c r="E86" i="3"/>
  <c r="E89" i="3"/>
  <c r="E82" i="3"/>
  <c r="E92" i="3"/>
  <c r="E87" i="3"/>
  <c r="E93" i="3"/>
  <c r="E94" i="3"/>
  <c r="E95" i="3"/>
  <c r="E36" i="3"/>
  <c r="E3" i="3"/>
  <c r="P62" i="1"/>
  <c r="P66" i="1"/>
  <c r="P93" i="1"/>
  <c r="P68" i="1"/>
  <c r="P67" i="1"/>
  <c r="P71" i="1"/>
  <c r="P70" i="1"/>
  <c r="P75" i="1"/>
  <c r="P72" i="1"/>
  <c r="P101" i="1"/>
  <c r="P88" i="1"/>
  <c r="P69" i="1"/>
  <c r="P73" i="1"/>
  <c r="P83" i="1"/>
  <c r="P105" i="1"/>
  <c r="P98" i="1"/>
  <c r="P74" i="1"/>
  <c r="P77" i="1"/>
  <c r="P126" i="1"/>
  <c r="P94" i="1"/>
  <c r="P127" i="1"/>
  <c r="P86" i="1"/>
  <c r="P81" i="1"/>
  <c r="P76" i="1"/>
  <c r="P91" i="1"/>
  <c r="P79" i="1"/>
  <c r="P107" i="1"/>
  <c r="P90" i="1"/>
  <c r="P84" i="1"/>
  <c r="P129" i="1"/>
  <c r="P78" i="1"/>
  <c r="P80" i="1"/>
  <c r="P97" i="1"/>
  <c r="P111" i="1"/>
  <c r="P85" i="1"/>
  <c r="P92" i="1"/>
  <c r="P134" i="1"/>
  <c r="P135" i="1"/>
  <c r="P87" i="1"/>
  <c r="P106" i="1"/>
  <c r="P103" i="1"/>
  <c r="P108" i="1"/>
  <c r="P130" i="1"/>
  <c r="P65" i="1"/>
  <c r="P14" i="1"/>
  <c r="P17" i="1"/>
  <c r="P15" i="1"/>
  <c r="P16" i="1"/>
  <c r="P13" i="1"/>
  <c r="P34" i="1"/>
  <c r="P25" i="1"/>
  <c r="P18" i="1"/>
  <c r="P21" i="1"/>
  <c r="P41" i="1"/>
  <c r="P43" i="1"/>
  <c r="P20" i="1"/>
  <c r="P23" i="1"/>
  <c r="P22" i="1"/>
  <c r="P33" i="1"/>
  <c r="P30" i="1"/>
  <c r="P26" i="1"/>
  <c r="P27" i="1"/>
  <c r="P29" i="1"/>
  <c r="P28" i="1"/>
  <c r="P24" i="1"/>
  <c r="P42" i="1"/>
  <c r="P40" i="1"/>
  <c r="P12" i="1"/>
  <c r="P8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3" i="2"/>
  <c r="M167" i="12"/>
  <c r="M76" i="12"/>
  <c r="M100" i="12"/>
  <c r="M96" i="12"/>
  <c r="M109" i="12"/>
  <c r="M152" i="12"/>
  <c r="M133" i="12"/>
  <c r="M127" i="12"/>
  <c r="M93" i="12"/>
  <c r="M98" i="12"/>
  <c r="M124" i="12"/>
  <c r="M161" i="12"/>
  <c r="M150" i="12"/>
  <c r="M166" i="12"/>
  <c r="M85" i="12"/>
  <c r="M77" i="12"/>
  <c r="M139" i="12"/>
  <c r="M158" i="12"/>
  <c r="M151" i="12"/>
  <c r="M171" i="12"/>
  <c r="M80" i="12"/>
  <c r="M105" i="12"/>
  <c r="M119" i="12"/>
  <c r="M165" i="12"/>
  <c r="M113" i="12"/>
  <c r="M148" i="12"/>
  <c r="M83" i="12"/>
  <c r="M82" i="12"/>
  <c r="M149" i="12"/>
  <c r="M131" i="12"/>
  <c r="M118" i="12"/>
  <c r="M159" i="12"/>
  <c r="M79" i="12"/>
  <c r="M95" i="12"/>
  <c r="M103" i="12"/>
  <c r="M102" i="12"/>
  <c r="M89" i="12"/>
  <c r="M154" i="12"/>
  <c r="M114" i="12"/>
  <c r="M99" i="12"/>
  <c r="M117" i="12"/>
  <c r="M107" i="12"/>
  <c r="M175" i="12"/>
  <c r="M140" i="12"/>
  <c r="M104" i="12"/>
  <c r="M121" i="12"/>
  <c r="M169" i="12"/>
  <c r="M174" i="12"/>
  <c r="M87" i="12"/>
  <c r="M155" i="12"/>
  <c r="M123" i="12"/>
  <c r="M164" i="12"/>
  <c r="M163" i="12"/>
  <c r="M91" i="12"/>
  <c r="M94" i="12"/>
  <c r="M92" i="12"/>
  <c r="M90" i="12"/>
  <c r="M160" i="12"/>
  <c r="M170" i="12"/>
  <c r="M84" i="12"/>
  <c r="M81" i="12"/>
  <c r="M147" i="12"/>
  <c r="M86" i="12"/>
  <c r="M135" i="12"/>
  <c r="M138" i="12"/>
  <c r="M116" i="12"/>
  <c r="M101" i="12"/>
  <c r="M143" i="12"/>
  <c r="M128" i="12"/>
  <c r="M126" i="12"/>
  <c r="M88" i="12"/>
  <c r="M110" i="12"/>
  <c r="M78" i="12"/>
  <c r="M111" i="12"/>
  <c r="M130" i="12"/>
  <c r="M108" i="12"/>
  <c r="M146" i="12"/>
  <c r="M97" i="12"/>
  <c r="M173" i="12"/>
  <c r="M122" i="12"/>
  <c r="M136" i="12"/>
  <c r="M125" i="12"/>
  <c r="M156" i="12"/>
  <c r="M172" i="12"/>
  <c r="M120" i="12"/>
  <c r="M157" i="12"/>
  <c r="M144" i="12"/>
  <c r="M106" i="12"/>
  <c r="M112" i="12"/>
  <c r="L112" i="12"/>
  <c r="K112" i="12"/>
  <c r="L167" i="12"/>
  <c r="K167" i="12"/>
  <c r="L76" i="12"/>
  <c r="K76" i="12"/>
  <c r="L100" i="12"/>
  <c r="K100" i="12"/>
  <c r="L96" i="12"/>
  <c r="K96" i="12"/>
  <c r="L109" i="12"/>
  <c r="K109" i="12"/>
  <c r="L152" i="12"/>
  <c r="K152" i="12"/>
  <c r="L133" i="12"/>
  <c r="K133" i="12"/>
  <c r="L127" i="12"/>
  <c r="K127" i="12"/>
  <c r="L93" i="12"/>
  <c r="K93" i="12"/>
  <c r="L98" i="12"/>
  <c r="K98" i="12"/>
  <c r="L124" i="12"/>
  <c r="K124" i="12"/>
  <c r="L161" i="12"/>
  <c r="K161" i="12"/>
  <c r="L150" i="12"/>
  <c r="K150" i="12"/>
  <c r="L166" i="12"/>
  <c r="K166" i="12"/>
  <c r="L85" i="12"/>
  <c r="K85" i="12"/>
  <c r="L77" i="12"/>
  <c r="K77" i="12"/>
  <c r="L139" i="12"/>
  <c r="K139" i="12"/>
  <c r="L158" i="12"/>
  <c r="K158" i="12"/>
  <c r="L151" i="12"/>
  <c r="K151" i="12"/>
  <c r="L171" i="12"/>
  <c r="K171" i="12"/>
  <c r="L80" i="12"/>
  <c r="K80" i="12"/>
  <c r="L105" i="12"/>
  <c r="K105" i="12"/>
  <c r="L119" i="12"/>
  <c r="K119" i="12"/>
  <c r="L165" i="12"/>
  <c r="K165" i="12"/>
  <c r="L113" i="12"/>
  <c r="K113" i="12"/>
  <c r="L148" i="12"/>
  <c r="K148" i="12"/>
  <c r="L83" i="12"/>
  <c r="K83" i="12"/>
  <c r="L82" i="12"/>
  <c r="K82" i="12"/>
  <c r="L149" i="12"/>
  <c r="K149" i="12"/>
  <c r="L131" i="12"/>
  <c r="K131" i="12"/>
  <c r="L118" i="12"/>
  <c r="K118" i="12"/>
  <c r="L159" i="12"/>
  <c r="K159" i="12"/>
  <c r="L79" i="12"/>
  <c r="K79" i="12"/>
  <c r="L95" i="12"/>
  <c r="K95" i="12"/>
  <c r="L103" i="12"/>
  <c r="K103" i="12"/>
  <c r="L102" i="12"/>
  <c r="K102" i="12"/>
  <c r="L89" i="12"/>
  <c r="K89" i="12"/>
  <c r="L154" i="12"/>
  <c r="K154" i="12"/>
  <c r="L114" i="12"/>
  <c r="K114" i="12"/>
  <c r="L99" i="12"/>
  <c r="K99" i="12"/>
  <c r="L117" i="12"/>
  <c r="K117" i="12"/>
  <c r="L107" i="12"/>
  <c r="K107" i="12"/>
  <c r="L175" i="12"/>
  <c r="K175" i="12"/>
  <c r="L140" i="12"/>
  <c r="K140" i="12"/>
  <c r="L104" i="12"/>
  <c r="K104" i="12"/>
  <c r="L121" i="12"/>
  <c r="K121" i="12"/>
  <c r="L169" i="12"/>
  <c r="K169" i="12"/>
  <c r="L174" i="12"/>
  <c r="K174" i="12"/>
  <c r="L87" i="12"/>
  <c r="K87" i="12"/>
  <c r="L155" i="12"/>
  <c r="K155" i="12"/>
  <c r="L123" i="12"/>
  <c r="K123" i="12"/>
  <c r="L164" i="12"/>
  <c r="K164" i="12"/>
  <c r="L163" i="12"/>
  <c r="K163" i="12"/>
  <c r="L91" i="12"/>
  <c r="K91" i="12"/>
  <c r="L94" i="12"/>
  <c r="K94" i="12"/>
  <c r="L92" i="12"/>
  <c r="K92" i="12"/>
  <c r="L90" i="12"/>
  <c r="K90" i="12"/>
  <c r="L160" i="12"/>
  <c r="K160" i="12"/>
  <c r="L170" i="12"/>
  <c r="K170" i="12"/>
  <c r="L84" i="12"/>
  <c r="K84" i="12"/>
  <c r="L81" i="12"/>
  <c r="K81" i="12"/>
  <c r="L147" i="12"/>
  <c r="K147" i="12"/>
  <c r="L86" i="12"/>
  <c r="K86" i="12"/>
  <c r="L135" i="12"/>
  <c r="K135" i="12"/>
  <c r="L138" i="12"/>
  <c r="K138" i="12"/>
  <c r="L116" i="12"/>
  <c r="K116" i="12"/>
  <c r="L101" i="12"/>
  <c r="K101" i="12"/>
  <c r="L143" i="12"/>
  <c r="K143" i="12"/>
  <c r="L128" i="12"/>
  <c r="K128" i="12"/>
  <c r="L126" i="12"/>
  <c r="K126" i="12"/>
  <c r="L88" i="12"/>
  <c r="K88" i="12"/>
  <c r="L110" i="12"/>
  <c r="K110" i="12"/>
  <c r="L78" i="12"/>
  <c r="K78" i="12"/>
  <c r="L111" i="12"/>
  <c r="K111" i="12"/>
  <c r="L130" i="12"/>
  <c r="K130" i="12"/>
  <c r="L108" i="12"/>
  <c r="K108" i="12"/>
  <c r="L146" i="12"/>
  <c r="K146" i="12"/>
  <c r="L97" i="12"/>
  <c r="K97" i="12"/>
  <c r="L173" i="12"/>
  <c r="K173" i="12"/>
  <c r="L122" i="12"/>
  <c r="K122" i="12"/>
  <c r="L136" i="12"/>
  <c r="K136" i="12"/>
  <c r="L125" i="12"/>
  <c r="K125" i="12"/>
  <c r="L156" i="12"/>
  <c r="K156" i="12"/>
  <c r="L172" i="12"/>
  <c r="K172" i="12"/>
  <c r="L120" i="12"/>
  <c r="K120" i="12"/>
  <c r="L157" i="12"/>
  <c r="K157" i="12"/>
  <c r="L144" i="12"/>
  <c r="K144" i="12"/>
  <c r="L106" i="12"/>
  <c r="K106" i="12"/>
  <c r="L24" i="12"/>
  <c r="K24" i="12"/>
  <c r="L30" i="12"/>
  <c r="K30" i="12"/>
  <c r="L52" i="12"/>
  <c r="K52" i="12"/>
  <c r="L37" i="12"/>
  <c r="K37" i="12"/>
  <c r="L47" i="12"/>
  <c r="K47" i="12"/>
  <c r="L25" i="12"/>
  <c r="K25" i="12"/>
  <c r="L17" i="12"/>
  <c r="K17" i="12"/>
  <c r="L54" i="12"/>
  <c r="K54" i="12"/>
  <c r="L13" i="12"/>
  <c r="K13" i="12"/>
  <c r="L29" i="12"/>
  <c r="K29" i="12"/>
  <c r="L22" i="12"/>
  <c r="K22" i="12"/>
  <c r="L35" i="12"/>
  <c r="K35" i="12"/>
  <c r="L49" i="12"/>
  <c r="K49" i="12"/>
  <c r="L32" i="12"/>
  <c r="K32" i="12"/>
  <c r="L16" i="12"/>
  <c r="K16" i="12"/>
  <c r="L18" i="12"/>
  <c r="K18" i="12"/>
  <c r="L55" i="12"/>
  <c r="K55" i="12"/>
  <c r="L33" i="12"/>
  <c r="K33" i="12"/>
  <c r="L39" i="12"/>
  <c r="K39" i="12"/>
  <c r="L36" i="12"/>
  <c r="K36" i="12"/>
  <c r="L31" i="12"/>
  <c r="K31" i="12"/>
  <c r="L44" i="12"/>
  <c r="K44" i="12"/>
  <c r="L15" i="12"/>
  <c r="K15" i="12"/>
  <c r="L51" i="12"/>
  <c r="K51" i="12"/>
  <c r="L56" i="12"/>
  <c r="K56" i="12"/>
  <c r="L20" i="12"/>
  <c r="K20" i="12"/>
  <c r="L46" i="12"/>
  <c r="K46" i="12"/>
  <c r="L28" i="12"/>
  <c r="K28" i="12"/>
  <c r="L21" i="12"/>
  <c r="K21" i="12"/>
  <c r="L41" i="12"/>
  <c r="K41" i="12"/>
  <c r="L42" i="12"/>
  <c r="K42" i="12"/>
  <c r="L57" i="12"/>
  <c r="K57" i="12"/>
  <c r="L14" i="12"/>
  <c r="K14" i="12"/>
  <c r="L40" i="12"/>
  <c r="K40" i="12"/>
  <c r="L53" i="12"/>
  <c r="K53" i="12"/>
  <c r="L26" i="12"/>
  <c r="K26" i="12"/>
  <c r="L12" i="12"/>
  <c r="K12" i="12"/>
  <c r="L19" i="12"/>
  <c r="K19" i="12"/>
  <c r="L27" i="12"/>
  <c r="K27" i="12"/>
  <c r="L23" i="12"/>
  <c r="K23" i="12"/>
  <c r="L11" i="12"/>
  <c r="K11" i="12"/>
  <c r="L43" i="12"/>
  <c r="K43" i="12"/>
  <c r="L34" i="12"/>
  <c r="K34" i="12"/>
  <c r="L38" i="12"/>
  <c r="K38" i="12"/>
  <c r="M12" i="1"/>
  <c r="K12" i="1"/>
  <c r="M14" i="1"/>
  <c r="K14" i="1"/>
  <c r="M17" i="1"/>
  <c r="K17" i="1"/>
  <c r="M15" i="1"/>
  <c r="K15" i="1"/>
  <c r="M16" i="1"/>
  <c r="K16" i="1"/>
  <c r="M13" i="1"/>
  <c r="K13" i="1"/>
  <c r="M34" i="1"/>
  <c r="K34" i="1"/>
  <c r="M25" i="1"/>
  <c r="K25" i="1"/>
  <c r="M18" i="1"/>
  <c r="K18" i="1"/>
  <c r="M21" i="1"/>
  <c r="K21" i="1"/>
  <c r="M41" i="1"/>
  <c r="K41" i="1"/>
  <c r="M43" i="1"/>
  <c r="K43" i="1"/>
  <c r="M20" i="1"/>
  <c r="K20" i="1"/>
  <c r="M23" i="1"/>
  <c r="K23" i="1"/>
  <c r="M22" i="1"/>
  <c r="K22" i="1"/>
  <c r="M33" i="1"/>
  <c r="K33" i="1"/>
  <c r="M30" i="1"/>
  <c r="K30" i="1"/>
  <c r="M26" i="1"/>
  <c r="K26" i="1"/>
  <c r="M27" i="1"/>
  <c r="K27" i="1"/>
  <c r="M29" i="1"/>
  <c r="K29" i="1"/>
  <c r="M28" i="1"/>
  <c r="K28" i="1"/>
  <c r="M24" i="1"/>
  <c r="K24" i="1"/>
  <c r="M42" i="1"/>
  <c r="K42" i="1"/>
  <c r="M40" i="1"/>
  <c r="K40" i="1"/>
  <c r="M65" i="1"/>
  <c r="K65" i="1"/>
  <c r="M66" i="1"/>
  <c r="K66" i="1"/>
  <c r="M93" i="1"/>
  <c r="K93" i="1"/>
  <c r="M68" i="1"/>
  <c r="K68" i="1"/>
  <c r="M67" i="1"/>
  <c r="K67" i="1"/>
  <c r="M71" i="1"/>
  <c r="K71" i="1"/>
  <c r="M70" i="1"/>
  <c r="K70" i="1"/>
  <c r="M75" i="1"/>
  <c r="K75" i="1"/>
  <c r="M72" i="1"/>
  <c r="K72" i="1"/>
  <c r="M101" i="1"/>
  <c r="K101" i="1"/>
  <c r="M88" i="1"/>
  <c r="K88" i="1"/>
  <c r="M69" i="1"/>
  <c r="K69" i="1"/>
  <c r="M73" i="1"/>
  <c r="K73" i="1"/>
  <c r="M83" i="1"/>
  <c r="K83" i="1"/>
  <c r="M105" i="1"/>
  <c r="K105" i="1"/>
  <c r="M98" i="1"/>
  <c r="K98" i="1"/>
  <c r="M74" i="1"/>
  <c r="K74" i="1"/>
  <c r="M77" i="1"/>
  <c r="K77" i="1"/>
  <c r="M126" i="1"/>
  <c r="K126" i="1"/>
  <c r="M94" i="1"/>
  <c r="K94" i="1"/>
  <c r="M127" i="1"/>
  <c r="K127" i="1"/>
  <c r="M86" i="1"/>
  <c r="K86" i="1"/>
  <c r="M81" i="1"/>
  <c r="K81" i="1"/>
  <c r="M76" i="1"/>
  <c r="K76" i="1"/>
  <c r="M91" i="1"/>
  <c r="K91" i="1"/>
  <c r="M79" i="1"/>
  <c r="K79" i="1"/>
  <c r="M107" i="1"/>
  <c r="K107" i="1"/>
  <c r="M90" i="1"/>
  <c r="K90" i="1"/>
  <c r="M84" i="1"/>
  <c r="K84" i="1"/>
  <c r="M129" i="1"/>
  <c r="K129" i="1"/>
  <c r="M78" i="1"/>
  <c r="K78" i="1"/>
  <c r="M80" i="1"/>
  <c r="K80" i="1"/>
  <c r="M97" i="1"/>
  <c r="K97" i="1"/>
  <c r="M111" i="1"/>
  <c r="K111" i="1"/>
  <c r="M85" i="1"/>
  <c r="K85" i="1"/>
  <c r="M92" i="1"/>
  <c r="K92" i="1"/>
  <c r="M134" i="1"/>
  <c r="K134" i="1"/>
  <c r="M135" i="1"/>
  <c r="K135" i="1"/>
  <c r="M87" i="1"/>
  <c r="K87" i="1"/>
  <c r="M106" i="1"/>
  <c r="K106" i="1"/>
  <c r="M103" i="1"/>
  <c r="K103" i="1"/>
  <c r="M108" i="1"/>
  <c r="K108" i="1"/>
  <c r="M130" i="1"/>
  <c r="K130" i="1"/>
</calcChain>
</file>

<file path=xl/sharedStrings.xml><?xml version="1.0" encoding="utf-8"?>
<sst xmlns="http://schemas.openxmlformats.org/spreadsheetml/2006/main" count="2915" uniqueCount="731">
  <si>
    <t>Ranking/Seletiva 2018</t>
  </si>
  <si>
    <t>POSIÇÃO</t>
  </si>
  <si>
    <t>FPBOL</t>
  </si>
  <si>
    <t>BOLICHE BRASIL</t>
  </si>
  <si>
    <t>ATLETA</t>
  </si>
  <si>
    <t>CLUBE</t>
  </si>
  <si>
    <t>FED</t>
  </si>
  <si>
    <t>TAÇA</t>
  </si>
  <si>
    <t>PONTOS</t>
  </si>
  <si>
    <t>MÉDIA</t>
  </si>
  <si>
    <t>FEMININO</t>
  </si>
  <si>
    <t>TAÇA SÃO PAULO</t>
  </si>
  <si>
    <t>MASCULINO</t>
  </si>
  <si>
    <t>TOTAL</t>
  </si>
  <si>
    <t>Média</t>
  </si>
  <si>
    <t>Pontos</t>
  </si>
  <si>
    <t>Pinheiros</t>
  </si>
  <si>
    <t>Stephanie Martins</t>
  </si>
  <si>
    <t>PONTOS BASE</t>
  </si>
  <si>
    <t>Ribeirão</t>
  </si>
  <si>
    <t>Roseli Santos</t>
  </si>
  <si>
    <t>Maria Diniz</t>
  </si>
  <si>
    <t>Tiger</t>
  </si>
  <si>
    <t>Coca Camargo</t>
  </si>
  <si>
    <t>Fenix</t>
  </si>
  <si>
    <t>Neuza Kae</t>
  </si>
  <si>
    <t>Rosina Freitas</t>
  </si>
  <si>
    <t>Dê Luqueti</t>
  </si>
  <si>
    <t>Talita El Kadri</t>
  </si>
  <si>
    <t>Elisa Kim</t>
  </si>
  <si>
    <t>Inês Yamaguti</t>
  </si>
  <si>
    <t>Friends</t>
  </si>
  <si>
    <t>Fernanda Coelho</t>
  </si>
  <si>
    <t>Márcia Coelho</t>
  </si>
  <si>
    <t>CATEGORIA</t>
  </si>
  <si>
    <t>Silvia Schuster</t>
  </si>
  <si>
    <t>Mariangela Marcondes</t>
  </si>
  <si>
    <t>Ana Maria Rodrigues</t>
  </si>
  <si>
    <t>Maria Santos</t>
  </si>
  <si>
    <t>Caca Prado</t>
  </si>
  <si>
    <t>Silvia Reinbold</t>
  </si>
  <si>
    <t>Denise Teuber</t>
  </si>
  <si>
    <t>Analice Cajueiro</t>
  </si>
  <si>
    <t>Lourdes Dieguez</t>
  </si>
  <si>
    <t>Adriana Cox</t>
  </si>
  <si>
    <t>Gabriela Reinbold</t>
  </si>
  <si>
    <t>Ester Diniz</t>
  </si>
  <si>
    <t>Patrícia Diéguez</t>
  </si>
  <si>
    <r>
      <rPr>
        <b/>
        <sz val="16"/>
        <color theme="0"/>
        <rFont val="Calibri (Corpo)"/>
      </rPr>
      <t>28/01/2018</t>
    </r>
    <r>
      <rPr>
        <b/>
        <sz val="12"/>
        <color theme="0"/>
        <rFont val="Calibri"/>
        <family val="2"/>
        <scheme val="minor"/>
      </rPr>
      <t xml:space="preserve">              20 LINHAS (8000)</t>
    </r>
  </si>
  <si>
    <t>William Hideki</t>
  </si>
  <si>
    <t>Renan Zoghaib</t>
  </si>
  <si>
    <t>Eduardo Issa</t>
  </si>
  <si>
    <t>Igor Pizzoli</t>
  </si>
  <si>
    <t>Celso Azevedo</t>
  </si>
  <si>
    <t>Franz Monteiro</t>
  </si>
  <si>
    <t>Eder Cruz</t>
  </si>
  <si>
    <t>Nilson Diniz</t>
  </si>
  <si>
    <t>Beto Moleda</t>
  </si>
  <si>
    <t>Claudio Goto</t>
  </si>
  <si>
    <t>Mario Farias</t>
  </si>
  <si>
    <t>Felipe Rezende</t>
  </si>
  <si>
    <t>Feliph Rosa</t>
  </si>
  <si>
    <t>Nilson Wada</t>
  </si>
  <si>
    <t>Wiliam Kanegae</t>
  </si>
  <si>
    <t>Licínio Coelho</t>
  </si>
  <si>
    <t>Alex Martinho</t>
  </si>
  <si>
    <t>Renato Kim</t>
  </si>
  <si>
    <t>Wagner Koga</t>
  </si>
  <si>
    <t>Fábio Reinbold</t>
  </si>
  <si>
    <t>Sérgio Sá</t>
  </si>
  <si>
    <t>Cleo Duarte</t>
  </si>
  <si>
    <t>Leão Lourenço</t>
  </si>
  <si>
    <t>Joni Arata</t>
  </si>
  <si>
    <t>Ademir Medina</t>
  </si>
  <si>
    <t>Flavio Alonso</t>
  </si>
  <si>
    <t>Paulo Nunes</t>
  </si>
  <si>
    <t>Marcio Rossato</t>
  </si>
  <si>
    <t>Bruno Gmursczyk</t>
  </si>
  <si>
    <t>Caito Bianchi</t>
  </si>
  <si>
    <t>Gilberto Santoro</t>
  </si>
  <si>
    <t>Rafael Zandoná</t>
  </si>
  <si>
    <t>Sung Kae</t>
  </si>
  <si>
    <t>Carlos Santos</t>
  </si>
  <si>
    <t>Airton Fukumoto</t>
  </si>
  <si>
    <t>Alexandre Simão</t>
  </si>
  <si>
    <t>Mauricio Kim</t>
  </si>
  <si>
    <t>Tarik El Kadri</t>
  </si>
  <si>
    <t>José Sayão</t>
  </si>
  <si>
    <t>Luis Coelho</t>
  </si>
  <si>
    <t>Pedro Diniz</t>
  </si>
  <si>
    <t>Gianfranco Dieguez</t>
  </si>
  <si>
    <t>Victor Cajueiro</t>
  </si>
  <si>
    <t>PAULISTA DE CLUBES</t>
  </si>
  <si>
    <t>DATA RANKING</t>
  </si>
  <si>
    <t xml:space="preserve">ULTIMO TORNEIO ATUALIZADO: </t>
  </si>
  <si>
    <t>0004</t>
  </si>
  <si>
    <t>In Ok Choi (Elisa Kim)</t>
  </si>
  <si>
    <t>Fênix</t>
  </si>
  <si>
    <t>0468</t>
  </si>
  <si>
    <t>Mariana Paschoal</t>
  </si>
  <si>
    <t>0801</t>
  </si>
  <si>
    <t>Chris Gmurczyk</t>
  </si>
  <si>
    <t>Roberta Rodrigues</t>
  </si>
  <si>
    <t>Leila Zuccari</t>
  </si>
  <si>
    <t>Kelyn Kimura</t>
  </si>
  <si>
    <t>Wilma Duchein</t>
  </si>
  <si>
    <t>Valeria Chiarini</t>
  </si>
  <si>
    <t>Yex</t>
  </si>
  <si>
    <t>Michela Carrara</t>
  </si>
  <si>
    <t>0304</t>
  </si>
  <si>
    <t>0834</t>
  </si>
  <si>
    <t>Julia Paschoal</t>
  </si>
  <si>
    <t>Maria Isabel</t>
  </si>
  <si>
    <t>Fernanda Ribeiro</t>
  </si>
  <si>
    <t>Bia Sartoreli</t>
  </si>
  <si>
    <t>Roberta Pistilli</t>
  </si>
  <si>
    <t>Marina Suartz</t>
  </si>
  <si>
    <t>0605</t>
  </si>
  <si>
    <t>0047</t>
  </si>
  <si>
    <t>0482</t>
  </si>
  <si>
    <t>0083</t>
  </si>
  <si>
    <t>0002</t>
  </si>
  <si>
    <t>0014</t>
  </si>
  <si>
    <t>0429</t>
  </si>
  <si>
    <t>0797</t>
  </si>
  <si>
    <t>0780</t>
  </si>
  <si>
    <t>0067</t>
  </si>
  <si>
    <t>0649</t>
  </si>
  <si>
    <t>1022</t>
  </si>
  <si>
    <t>0044</t>
  </si>
  <si>
    <t>0093</t>
  </si>
  <si>
    <t>0124</t>
  </si>
  <si>
    <t>1030</t>
  </si>
  <si>
    <t>0809</t>
  </si>
  <si>
    <t>0131</t>
  </si>
  <si>
    <t>0546</t>
  </si>
  <si>
    <t>0088</t>
  </si>
  <si>
    <t>0026</t>
  </si>
  <si>
    <t>0113</t>
  </si>
  <si>
    <t>0228</t>
  </si>
  <si>
    <t>0103</t>
  </si>
  <si>
    <t>0192</t>
  </si>
  <si>
    <t>0678</t>
  </si>
  <si>
    <t>Fabio Reinbold</t>
  </si>
  <si>
    <t>0132</t>
  </si>
  <si>
    <t>0116</t>
  </si>
  <si>
    <t>0029</t>
  </si>
  <si>
    <t>0120</t>
  </si>
  <si>
    <t>0274</t>
  </si>
  <si>
    <t>0059</t>
  </si>
  <si>
    <t>0405</t>
  </si>
  <si>
    <t>0735</t>
  </si>
  <si>
    <t>0776</t>
  </si>
  <si>
    <t>Marcos Oliveira</t>
  </si>
  <si>
    <t>0804</t>
  </si>
  <si>
    <t>0771</t>
  </si>
  <si>
    <t>0299</t>
  </si>
  <si>
    <t>0541</t>
  </si>
  <si>
    <t>1177</t>
  </si>
  <si>
    <t>0328</t>
  </si>
  <si>
    <t>Marcio Paschoal</t>
  </si>
  <si>
    <t>0795</t>
  </si>
  <si>
    <t>0783</t>
  </si>
  <si>
    <t>0371</t>
  </si>
  <si>
    <t>Bruno Gmurczyk</t>
  </si>
  <si>
    <t>0339</t>
  </si>
  <si>
    <t>0092</t>
  </si>
  <si>
    <t>0283</t>
  </si>
  <si>
    <t>Celso Barata</t>
  </si>
  <si>
    <t>0301</t>
  </si>
  <si>
    <t>0756</t>
  </si>
  <si>
    <t>0318</t>
  </si>
  <si>
    <t>0743</t>
  </si>
  <si>
    <t>0314</t>
  </si>
  <si>
    <t>0390</t>
  </si>
  <si>
    <t>0137</t>
  </si>
  <si>
    <t>0738</t>
  </si>
  <si>
    <t>William Kanegae</t>
  </si>
  <si>
    <t>0796</t>
  </si>
  <si>
    <t>0486</t>
  </si>
  <si>
    <t>Marco Kudaka</t>
  </si>
  <si>
    <t>0186</t>
  </si>
  <si>
    <t>0545</t>
  </si>
  <si>
    <t>0321</t>
  </si>
  <si>
    <t>0768</t>
  </si>
  <si>
    <t>Antonio Carlos</t>
  </si>
  <si>
    <t>0165</t>
  </si>
  <si>
    <t>0081</t>
  </si>
  <si>
    <t>Oswaldo Ierlovino</t>
  </si>
  <si>
    <t>0234</t>
  </si>
  <si>
    <t>0306</t>
  </si>
  <si>
    <t>Sergio Sá</t>
  </si>
  <si>
    <t>0792</t>
  </si>
  <si>
    <t>0728</t>
  </si>
  <si>
    <t>0798</t>
  </si>
  <si>
    <t>1176</t>
  </si>
  <si>
    <t>0465</t>
  </si>
  <si>
    <t>Fabio Labonia</t>
  </si>
  <si>
    <t>1121</t>
  </si>
  <si>
    <t>0812</t>
  </si>
  <si>
    <t>João Paulo (Magnolio)</t>
  </si>
  <si>
    <t>0758</t>
  </si>
  <si>
    <t>0745</t>
  </si>
  <si>
    <t>Carlos Thur</t>
  </si>
  <si>
    <t>0557</t>
  </si>
  <si>
    <t>0527</t>
  </si>
  <si>
    <t>0727</t>
  </si>
  <si>
    <t>1020</t>
  </si>
  <si>
    <t>0340</t>
  </si>
  <si>
    <t>0595</t>
  </si>
  <si>
    <t>Mauro Sato</t>
  </si>
  <si>
    <t>0139</t>
  </si>
  <si>
    <t>0363</t>
  </si>
  <si>
    <t>1123</t>
  </si>
  <si>
    <t>0817</t>
  </si>
  <si>
    <t>Helio Neto</t>
  </si>
  <si>
    <t>0718</t>
  </si>
  <si>
    <t>Vinicius Leite</t>
  </si>
  <si>
    <t>0128</t>
  </si>
  <si>
    <t>0216</t>
  </si>
  <si>
    <t>0020</t>
  </si>
  <si>
    <t>0814</t>
  </si>
  <si>
    <t>Valdir Bernardo</t>
  </si>
  <si>
    <t>1124</t>
  </si>
  <si>
    <t>0818</t>
  </si>
  <si>
    <t>Clovis Stolsis</t>
  </si>
  <si>
    <t>0755</t>
  </si>
  <si>
    <t>0820</t>
  </si>
  <si>
    <t>Caio Vila Nova</t>
  </si>
  <si>
    <t>Elvis Freire</t>
  </si>
  <si>
    <t>0596</t>
  </si>
  <si>
    <t>Antonio Seiji</t>
  </si>
  <si>
    <t>0349</t>
  </si>
  <si>
    <t>0288</t>
  </si>
  <si>
    <t>0741</t>
  </si>
  <si>
    <t>0713</t>
  </si>
  <si>
    <t>Nelson Luiz</t>
  </si>
  <si>
    <t>0296</t>
  </si>
  <si>
    <t>0230</t>
  </si>
  <si>
    <t>0310</t>
  </si>
  <si>
    <t>0432</t>
  </si>
  <si>
    <t>0655</t>
  </si>
  <si>
    <t>0381</t>
  </si>
  <si>
    <t>Raul Batman</t>
  </si>
  <si>
    <t>Thiago Gonçalves</t>
  </si>
  <si>
    <t>André de Paula</t>
  </si>
  <si>
    <t>Dimas Bianchi</t>
  </si>
  <si>
    <t>Bira Teodoro</t>
  </si>
  <si>
    <t>Roque Cacciatori</t>
  </si>
  <si>
    <t>0164</t>
  </si>
  <si>
    <t>0015</t>
  </si>
  <si>
    <t>0737</t>
  </si>
  <si>
    <t>0764</t>
  </si>
  <si>
    <t>Rafael Breder</t>
  </si>
  <si>
    <t>0308</t>
  </si>
  <si>
    <t>0471</t>
  </si>
  <si>
    <t>0670</t>
  </si>
  <si>
    <t>Fabricio Silva</t>
  </si>
  <si>
    <t>0617</t>
  </si>
  <si>
    <t>0644</t>
  </si>
  <si>
    <t>Orley Yamaguti</t>
  </si>
  <si>
    <t>Jefferson Carrara</t>
  </si>
  <si>
    <t>1184</t>
  </si>
  <si>
    <t>0844</t>
  </si>
  <si>
    <t>0268</t>
  </si>
  <si>
    <t>0440</t>
  </si>
  <si>
    <t>José Magro</t>
  </si>
  <si>
    <t>Luiz Claudio</t>
  </si>
  <si>
    <t>Igor Garrido</t>
  </si>
  <si>
    <t>0356</t>
  </si>
  <si>
    <t>0307</t>
  </si>
  <si>
    <t>João Junior</t>
  </si>
  <si>
    <t>Fernando Nascimento</t>
  </si>
  <si>
    <t>1120</t>
  </si>
  <si>
    <t>0813</t>
  </si>
  <si>
    <t>Givanildo Carvalho</t>
  </si>
  <si>
    <t>Sergio Henrique</t>
  </si>
  <si>
    <t>Rildo Procopio</t>
  </si>
  <si>
    <t>Rogerio Reis Pina Jr</t>
  </si>
  <si>
    <t>Helio Filho</t>
  </si>
  <si>
    <t>Paulo de Tarso</t>
  </si>
  <si>
    <t>1180</t>
  </si>
  <si>
    <t>0841</t>
  </si>
  <si>
    <t>Fernando Giusti</t>
  </si>
  <si>
    <t>Zenilton Emilio Maia</t>
  </si>
  <si>
    <t>1182</t>
  </si>
  <si>
    <t>0843</t>
  </si>
  <si>
    <t>Rafael Zuccari</t>
  </si>
  <si>
    <t>TAÇA PINHEIROS</t>
  </si>
  <si>
    <t>TAÇA YEX</t>
  </si>
  <si>
    <r>
      <rPr>
        <b/>
        <sz val="16"/>
        <color theme="0"/>
        <rFont val="Calibri (Corpo)"/>
      </rPr>
      <t>08/07/2018</t>
    </r>
    <r>
      <rPr>
        <b/>
        <sz val="12"/>
        <color theme="0"/>
        <rFont val="Calibri"/>
        <family val="2"/>
        <scheme val="minor"/>
      </rPr>
      <t xml:space="preserve">              20 LINHAS (8000)</t>
    </r>
  </si>
  <si>
    <t>PAULISTA DE TERCETOS</t>
  </si>
  <si>
    <r>
      <rPr>
        <b/>
        <sz val="16"/>
        <color theme="0"/>
        <rFont val="Calibri (Corpo)"/>
      </rPr>
      <t>05/08/2018</t>
    </r>
    <r>
      <rPr>
        <b/>
        <sz val="12"/>
        <color theme="0"/>
        <rFont val="Calibri"/>
        <family val="2"/>
        <scheme val="minor"/>
      </rPr>
      <t xml:space="preserve">              20 LINHAS (8000)</t>
    </r>
  </si>
  <si>
    <t>TAÇA FRIENDS</t>
  </si>
  <si>
    <r>
      <rPr>
        <b/>
        <sz val="16"/>
        <color theme="0"/>
        <rFont val="Calibri (Corpo)"/>
      </rPr>
      <t>16/09/2018</t>
    </r>
    <r>
      <rPr>
        <b/>
        <sz val="12"/>
        <color theme="0"/>
        <rFont val="Calibri"/>
        <family val="2"/>
        <scheme val="minor"/>
      </rPr>
      <t xml:space="preserve">              20 LINHAS (8000)</t>
    </r>
  </si>
  <si>
    <r>
      <rPr>
        <b/>
        <sz val="16"/>
        <color theme="0"/>
        <rFont val="Calibri (Corpo)"/>
      </rPr>
      <t>28/10/2018</t>
    </r>
    <r>
      <rPr>
        <b/>
        <sz val="12"/>
        <color theme="0"/>
        <rFont val="Calibri"/>
        <family val="2"/>
        <scheme val="minor"/>
      </rPr>
      <t xml:space="preserve">              24 LINHAS (8000)</t>
    </r>
  </si>
  <si>
    <t>PAULISTA INDIVIDUAL</t>
  </si>
  <si>
    <t>PAULISTA DE DUPLAS</t>
  </si>
  <si>
    <t>DATA DE NASCIMENTO</t>
  </si>
  <si>
    <t>IDADE</t>
  </si>
  <si>
    <t>Alex Pak</t>
  </si>
  <si>
    <t>James Bradfield</t>
  </si>
  <si>
    <t>Angenor Gimenez</t>
  </si>
  <si>
    <t>Fabio Hideki</t>
  </si>
  <si>
    <t>Fernando Choi</t>
  </si>
  <si>
    <t>Carlos Oliveira</t>
  </si>
  <si>
    <t>Sarah Kae</t>
  </si>
  <si>
    <t>0317</t>
  </si>
  <si>
    <r>
      <rPr>
        <b/>
        <sz val="16"/>
        <color theme="0"/>
        <rFont val="Calibri (Corpo)"/>
      </rPr>
      <t>05/08/2018</t>
    </r>
    <r>
      <rPr>
        <b/>
        <sz val="12"/>
        <color theme="0"/>
        <rFont val="Calibri"/>
        <family val="2"/>
        <scheme val="minor"/>
      </rPr>
      <t xml:space="preserve">              20 LINHAS (10000)</t>
    </r>
  </si>
  <si>
    <r>
      <rPr>
        <b/>
        <sz val="16"/>
        <color theme="0"/>
        <rFont val="Calibri (Corpo)"/>
      </rPr>
      <t>28/10/2018</t>
    </r>
    <r>
      <rPr>
        <b/>
        <sz val="12"/>
        <color theme="0"/>
        <rFont val="Calibri"/>
        <family val="2"/>
        <scheme val="minor"/>
      </rPr>
      <t xml:space="preserve">              24 LINHAS (10000)</t>
    </r>
  </si>
  <si>
    <t>PONTOS PAULISTA</t>
  </si>
  <si>
    <t>PONTOS TAÇAS</t>
  </si>
  <si>
    <t>Fabio Cunzolo</t>
  </si>
  <si>
    <t>Mauricio Bertolucci (Mauber)</t>
  </si>
  <si>
    <t>Paulo Haragutti</t>
  </si>
  <si>
    <t>TAÇA SÃO PAULO 2018</t>
  </si>
  <si>
    <t>INDIVIDUAL 2017</t>
  </si>
  <si>
    <t>TERCETOS 2017</t>
  </si>
  <si>
    <t>SAUDADE</t>
  </si>
  <si>
    <t>DUPLAS</t>
  </si>
  <si>
    <t>YEX</t>
  </si>
  <si>
    <r>
      <rPr>
        <b/>
        <sz val="16"/>
        <color theme="0"/>
        <rFont val="Calibri (Corpo)"/>
      </rPr>
      <t>05/03/2017</t>
    </r>
    <r>
      <rPr>
        <b/>
        <sz val="12"/>
        <color theme="0"/>
        <rFont val="Calibri"/>
        <family val="2"/>
        <scheme val="minor"/>
      </rPr>
      <t xml:space="preserve">              20 LINHAS (8000)</t>
    </r>
  </si>
  <si>
    <r>
      <rPr>
        <b/>
        <sz val="16"/>
        <color theme="0"/>
        <rFont val="Calibri (Corpo)"/>
      </rPr>
      <t>21/05/2017</t>
    </r>
    <r>
      <rPr>
        <b/>
        <sz val="12"/>
        <color theme="0"/>
        <rFont val="Calibri"/>
        <family val="2"/>
        <scheme val="minor"/>
      </rPr>
      <t xml:space="preserve">              24 LINHAS (10000)</t>
    </r>
  </si>
  <si>
    <r>
      <rPr>
        <b/>
        <sz val="16"/>
        <color theme="0"/>
        <rFont val="Calibri (Corpo)"/>
      </rPr>
      <t>11/06/2017</t>
    </r>
    <r>
      <rPr>
        <b/>
        <sz val="12"/>
        <color theme="0"/>
        <rFont val="Calibri"/>
        <family val="2"/>
        <scheme val="minor"/>
      </rPr>
      <t xml:space="preserve">              20 LINHAS (8000)</t>
    </r>
  </si>
  <si>
    <r>
      <rPr>
        <b/>
        <sz val="16"/>
        <color theme="0"/>
        <rFont val="Calibri (Corpo)"/>
      </rPr>
      <t>20/08/2017</t>
    </r>
    <r>
      <rPr>
        <b/>
        <sz val="12"/>
        <color theme="0"/>
        <rFont val="Calibri"/>
        <family val="2"/>
        <scheme val="minor"/>
      </rPr>
      <t xml:space="preserve">              20 LINHAS (10000)</t>
    </r>
  </si>
  <si>
    <r>
      <rPr>
        <b/>
        <sz val="16"/>
        <color theme="0"/>
        <rFont val="Calibri (Corpo)"/>
      </rPr>
      <t>01/10/2017</t>
    </r>
    <r>
      <rPr>
        <b/>
        <sz val="12"/>
        <color theme="0"/>
        <rFont val="Calibri"/>
        <family val="2"/>
        <scheme val="minor"/>
      </rPr>
      <t xml:space="preserve">              20 LINHAS (10000)</t>
    </r>
  </si>
  <si>
    <t>PAULISTAS</t>
  </si>
  <si>
    <t>DUPLAS 2017</t>
  </si>
  <si>
    <t>GERALDO COUTO 2017</t>
  </si>
  <si>
    <t>SAUDADE 2017</t>
  </si>
  <si>
    <t>YEX 2017</t>
  </si>
  <si>
    <t>SP 2018</t>
  </si>
  <si>
    <t>TAÇAS</t>
  </si>
  <si>
    <t>Ranking/Geral - 52 semanas</t>
  </si>
  <si>
    <t>PARTIDAS</t>
  </si>
  <si>
    <t>In Ok Choi</t>
  </si>
  <si>
    <t>Melissa Araújo</t>
  </si>
  <si>
    <t>Maria Luiza Pituca</t>
  </si>
  <si>
    <t>Carol Araújo</t>
  </si>
  <si>
    <t>Márcio Paschoal</t>
  </si>
  <si>
    <t>Marcos Kudaka</t>
  </si>
  <si>
    <t>José Eduardo</t>
  </si>
  <si>
    <t>André Onomura</t>
  </si>
  <si>
    <t>Fábio Labonia</t>
  </si>
  <si>
    <t>Luiz Coelho</t>
  </si>
  <si>
    <t>Júlia Paschoal</t>
  </si>
  <si>
    <t>Mariana Maria Leite Hezequiel</t>
  </si>
  <si>
    <t>Caio Vilanova</t>
  </si>
  <si>
    <t>Fabrício Ribeiro</t>
  </si>
  <si>
    <t>João Paulo</t>
  </si>
  <si>
    <t>Luiz Cláudio</t>
  </si>
  <si>
    <t>Sérgio Henrique</t>
  </si>
  <si>
    <t>Rildo Procópio Machado</t>
  </si>
  <si>
    <t>Rodério Reis Pina Júnior</t>
  </si>
  <si>
    <t>Hélio Filho</t>
  </si>
  <si>
    <t>Paulo de Tarso dos Santos Ayres</t>
  </si>
  <si>
    <t>Zenilton Emílio Maia</t>
  </si>
  <si>
    <t>Cris Araújo</t>
  </si>
  <si>
    <t>Mariângela Marcondes</t>
  </si>
  <si>
    <t>Irene Paschoal</t>
  </si>
  <si>
    <t>Paulo José</t>
  </si>
  <si>
    <t>João Júnior</t>
  </si>
  <si>
    <t>Hélio Neto</t>
  </si>
  <si>
    <t>Ines Yamaguti</t>
  </si>
  <si>
    <t>Roque Cacciatore</t>
  </si>
  <si>
    <t>Valéria Chiarini</t>
  </si>
  <si>
    <t>Michael Alonso</t>
  </si>
  <si>
    <t>Rodério Reis Machado</t>
  </si>
  <si>
    <t>Roberta Pistili</t>
  </si>
  <si>
    <t>Vinícius Leite</t>
  </si>
  <si>
    <t xml:space="preserve"> Dimas Bianchi</t>
  </si>
  <si>
    <t>Ranking/Geral - 52 semana</t>
  </si>
  <si>
    <t>NOME NA PLANILHA</t>
  </si>
  <si>
    <t>TELEFONE CEL/COMERCIAL</t>
  </si>
  <si>
    <t>TELEFONE RESIDENCIAL</t>
  </si>
  <si>
    <t>E-MAIL</t>
  </si>
  <si>
    <t>andrews.riba@gmail.com</t>
  </si>
  <si>
    <t>suartz@hotmail.com</t>
  </si>
  <si>
    <t>ANDRÉ PENTEADO CACCIATORI</t>
  </si>
  <si>
    <t>ANDRÉ  CACCIATORI</t>
  </si>
  <si>
    <t>(11)98894-7271</t>
  </si>
  <si>
    <t>(11)2453-4585</t>
  </si>
  <si>
    <t>pk.penteado@hotmail.com</t>
  </si>
  <si>
    <t>ANDREWS LINO RIBA</t>
  </si>
  <si>
    <t xml:space="preserve">ANDREWS LINO </t>
  </si>
  <si>
    <t>(11)99270-9482</t>
  </si>
  <si>
    <t>(11)2371-2852</t>
  </si>
  <si>
    <t>ALVARINA SUARTZ (MARINA)</t>
  </si>
  <si>
    <t>MARINA SUARTZ</t>
  </si>
  <si>
    <t>(11)99991-3452</t>
  </si>
  <si>
    <t>(11)3862-0640</t>
  </si>
  <si>
    <t>CAIO VINICIUS SUARTZ</t>
  </si>
  <si>
    <t>CAIO SUARTZ</t>
  </si>
  <si>
    <t>(11)98680-7923</t>
  </si>
  <si>
    <t>caio.v_suartz@hotmail.com</t>
  </si>
  <si>
    <t>CARLA SOUBIHE CASSAVIA</t>
  </si>
  <si>
    <t>CARLA CASSAVIA</t>
  </si>
  <si>
    <t>(11)99460-2852</t>
  </si>
  <si>
    <t>carlacassavia@uol.com.br</t>
  </si>
  <si>
    <t>CELSO PALMA</t>
  </si>
  <si>
    <t>(11)98286-2076</t>
  </si>
  <si>
    <t>(11)2503-2137</t>
  </si>
  <si>
    <t>cpallma@yahoo.com</t>
  </si>
  <si>
    <t>CRISTINA CAMARGO</t>
  </si>
  <si>
    <t>(11)99164-9919 / (11)3397-2125</t>
  </si>
  <si>
    <t>(11)2362-8464</t>
  </si>
  <si>
    <t>criscamargo62@gmail.com</t>
  </si>
  <si>
    <t>DARCY ROBERTO FRANZESE</t>
  </si>
  <si>
    <t>DARCY FRANZESE</t>
  </si>
  <si>
    <t>(13)99714-0549 / (13)3232-7237</t>
  </si>
  <si>
    <t>(13)3222-2361</t>
  </si>
  <si>
    <t>drfranzese@uol.com.br</t>
  </si>
  <si>
    <t>DULCE M. C. RODRIGUES (LIA)</t>
  </si>
  <si>
    <t>DULCE RODRIGUES (LIA)</t>
  </si>
  <si>
    <t>(11)99149-6849</t>
  </si>
  <si>
    <t>(11)4485-1631</t>
  </si>
  <si>
    <t>rolilura@uol.com.br</t>
  </si>
  <si>
    <t>EDSON SUARTZ</t>
  </si>
  <si>
    <t>(11)98327-9444</t>
  </si>
  <si>
    <t>suartz@terra.com.br</t>
  </si>
  <si>
    <t>FELICIANO FREIRE MATA</t>
  </si>
  <si>
    <t xml:space="preserve">FELICIANO FREIRE </t>
  </si>
  <si>
    <t>(11)5681-7200</t>
  </si>
  <si>
    <t>(11)5687-3772</t>
  </si>
  <si>
    <t>felicianofreire@uol.com.br</t>
  </si>
  <si>
    <t>FERNANDA COELHO</t>
  </si>
  <si>
    <t xml:space="preserve">  (11)98449-1821 / (13)99724-5867</t>
  </si>
  <si>
    <t>(13)3864-2030</t>
  </si>
  <si>
    <t>fecoelho1982@hotmail.com</t>
  </si>
  <si>
    <t>GLAUCY S. M. CACCIATORI</t>
  </si>
  <si>
    <t>GLAUCY SOARES</t>
  </si>
  <si>
    <t>(11)96040-2166 / (11)2452-4509</t>
  </si>
  <si>
    <t>glaucy_soares@hotmail.com</t>
  </si>
  <si>
    <t>JEFFERSON CARRARA</t>
  </si>
  <si>
    <t>(18)99119-5509</t>
  </si>
  <si>
    <t>(18)3528-2755</t>
  </si>
  <si>
    <t>carrara@sti.com.br</t>
  </si>
  <si>
    <t>JOSE AUGUSTO RIBEIRO</t>
  </si>
  <si>
    <t>(11)98457-8055</t>
  </si>
  <si>
    <t>(11)3645-0675</t>
  </si>
  <si>
    <t>jaugusto_7@hotmail.com</t>
  </si>
  <si>
    <t>JOSE MAGRO</t>
  </si>
  <si>
    <t>(11)97140-2774 / (11)4367-3323</t>
  </si>
  <si>
    <t>jose.magro@receita.fazenda.gov.br</t>
  </si>
  <si>
    <t>JULIANA COELHO</t>
  </si>
  <si>
    <t>(13)3864-1177</t>
  </si>
  <si>
    <t>(13)99785-8085</t>
  </si>
  <si>
    <t>ciobanacoelho@hotmail.com</t>
  </si>
  <si>
    <t>LICÍNIO COELHO</t>
  </si>
  <si>
    <t>(13)9785-6957</t>
  </si>
  <si>
    <t>coelhoneto18@hotmail.com</t>
  </si>
  <si>
    <t>LUIS PINTO COELHO</t>
  </si>
  <si>
    <t>LUIS  COELHO</t>
  </si>
  <si>
    <t>(13)99715-5785 / (13)3864-2030</t>
  </si>
  <si>
    <t>(13)3456-3317</t>
  </si>
  <si>
    <t>luizcoelho4352@hotmail.com</t>
  </si>
  <si>
    <t>LUIZ CAMARA</t>
  </si>
  <si>
    <t xml:space="preserve">(11)98289-8307 / (11)5099-3261 </t>
  </si>
  <si>
    <t>(11)3906-7079</t>
  </si>
  <si>
    <t>luiz_camara@cargill.com</t>
  </si>
  <si>
    <t>LUIZ FELIPH LIMA ROSA</t>
  </si>
  <si>
    <t xml:space="preserve"> FELIPH ROSA</t>
  </si>
  <si>
    <t>(11)97021-5980 / (11)5523-3125</t>
  </si>
  <si>
    <t>feliphrosa@hotmail.com</t>
  </si>
  <si>
    <t>MARCELO H. DE AGUIAR</t>
  </si>
  <si>
    <t>MARCELO AGUIAR</t>
  </si>
  <si>
    <t>(13)8127-2732 / (13)3237-1930</t>
  </si>
  <si>
    <t>(13)3251-7768</t>
  </si>
  <si>
    <t>marceloaguiar@casapraticamoveis.com.br</t>
  </si>
  <si>
    <t>MARCIA COELHO</t>
  </si>
  <si>
    <t>(13)99777-4338</t>
  </si>
  <si>
    <t>marciacoelho1@hotmail.com</t>
  </si>
  <si>
    <t>MARCO ANTONIO ESPOSITO</t>
  </si>
  <si>
    <t>MARCO ESPOSITO</t>
  </si>
  <si>
    <t>(11)98339-3978</t>
  </si>
  <si>
    <t>(11)4990-4128</t>
  </si>
  <si>
    <t>marcobol@terra.com.br</t>
  </si>
  <si>
    <t>MARIO APOLINÁRIO FARIAS</t>
  </si>
  <si>
    <t>MARIO FARIAS</t>
  </si>
  <si>
    <t>(11)94749-1427 / (11)2783-4433</t>
  </si>
  <si>
    <t>mariofarias@terra.com.br</t>
  </si>
  <si>
    <t>MICHELA CARRARA</t>
  </si>
  <si>
    <t>(18)(7322-9086</t>
  </si>
  <si>
    <t>NADIR PENTEADO CACCIATORE</t>
  </si>
  <si>
    <t>NADIR  CACCIATORE</t>
  </si>
  <si>
    <t>RAFAEL BREDER DE OLIVEIRA</t>
  </si>
  <si>
    <t xml:space="preserve">RAFAEL BREDER </t>
  </si>
  <si>
    <t>(11)98500-8237 / (11)98297-6899</t>
  </si>
  <si>
    <t>(11)4317-8237</t>
  </si>
  <si>
    <t>rbreder@gmail.com</t>
  </si>
  <si>
    <t>RAFAEL RIBEIRO AREAN</t>
  </si>
  <si>
    <t>RAFAEL AREAN</t>
  </si>
  <si>
    <t xml:space="preserve">(11)98927-7134 / (11)3721-5888 </t>
  </si>
  <si>
    <t>(11)9931-6441</t>
  </si>
  <si>
    <t>rafaelarean@hotmail.com</t>
  </si>
  <si>
    <t>RICARDO CAMARGO DE OLIV.</t>
  </si>
  <si>
    <t>RICARDO OLIVEIRA</t>
  </si>
  <si>
    <t>(11)98916-0180</t>
  </si>
  <si>
    <t>(11)5078-6671</t>
  </si>
  <si>
    <t>cristallcamargo@gmail.com</t>
  </si>
  <si>
    <t>RODRIGO A. R. DAWADJI</t>
  </si>
  <si>
    <t>RODRIGO  DAWADJI</t>
  </si>
  <si>
    <t>(13)99786-4666</t>
  </si>
  <si>
    <t>(13)3284-8342</t>
  </si>
  <si>
    <t>rdawadji@gmail.com</t>
  </si>
  <si>
    <t>ROBERTO RODRIGUES</t>
  </si>
  <si>
    <t>(11)99628-0483 / (11)6990-8533</t>
  </si>
  <si>
    <t>ROQUE CACCIATORI</t>
  </si>
  <si>
    <t>SÉRGIO LUIS S. BORGES (CARIOCA)</t>
  </si>
  <si>
    <t>SÉRGIO CARIOCA</t>
  </si>
  <si>
    <t>(11)99567-1541 / (11)3636-5577</t>
  </si>
  <si>
    <t>sborgescarioca@gmail</t>
  </si>
  <si>
    <t>SUELY SOUBIHE</t>
  </si>
  <si>
    <t>(11)97682-1029</t>
  </si>
  <si>
    <t>suelysoubihe@gmail.com</t>
  </si>
  <si>
    <t>VERA LUCIA C. COELHO</t>
  </si>
  <si>
    <t>VERA COELHO</t>
  </si>
  <si>
    <t xml:space="preserve">(11)99162-3880 / (11)3885-6020 </t>
  </si>
  <si>
    <t>(11)3477-2474</t>
  </si>
  <si>
    <t>vccoelho@hotmail.com</t>
  </si>
  <si>
    <t>WAGNER A. CERCHIAI</t>
  </si>
  <si>
    <t>WAGNER CERCHIAI</t>
  </si>
  <si>
    <t xml:space="preserve"> (11)99257-4985 / (11)5542-0444</t>
  </si>
  <si>
    <t>wagner@accus.com.br</t>
  </si>
  <si>
    <t>Ana Carolina Ruggier Prado (Caca)</t>
  </si>
  <si>
    <t>Andre de Paula</t>
  </si>
  <si>
    <t>Andre Massao Onomura</t>
  </si>
  <si>
    <t>Andre Pak</t>
  </si>
  <si>
    <t>Bandina Diniz Pereira (Dina)</t>
  </si>
  <si>
    <t>Carlos Alberto da Silva Santos</t>
  </si>
  <si>
    <t>Chu Hsien Pin (Tony)</t>
  </si>
  <si>
    <t>Cristian Alex  Poveda Soto</t>
  </si>
  <si>
    <t>Elvis Freire de Oliveira</t>
  </si>
  <si>
    <t>Gulhierme Pisani</t>
  </si>
  <si>
    <t>Luiz Carlos Lins Lourenço (Leão)</t>
  </si>
  <si>
    <t>Maria Ercilda de Andrade Santos</t>
  </si>
  <si>
    <t>Paulo Jose Chibly de Robert</t>
  </si>
  <si>
    <t>Sung Eon Kae</t>
  </si>
  <si>
    <t>Nelson Luiz Campos Leite</t>
  </si>
  <si>
    <t xml:space="preserve"> </t>
  </si>
  <si>
    <t>airton_1001@hotmail.com</t>
  </si>
  <si>
    <t>pakimoveis@gmail.com</t>
  </si>
  <si>
    <t>cacaprado7hotmail.com</t>
  </si>
  <si>
    <t>andre.wloco@hotmail.com</t>
  </si>
  <si>
    <t>amassao@hotmail.com</t>
  </si>
  <si>
    <t>andrehyon@hotmail.com</t>
  </si>
  <si>
    <t>dina@softwalk.com.br</t>
  </si>
  <si>
    <t>carlos.alberto@rxttravel.com.br</t>
  </si>
  <si>
    <t>ccoliveira@gmail.com</t>
  </si>
  <si>
    <t>yonyphc@hotmail.com</t>
  </si>
  <si>
    <t>cristian@capssa.com.br</t>
  </si>
  <si>
    <t>Edercruzjb@bol.com.br</t>
  </si>
  <si>
    <t>elvisoliveira1292@gmail.com</t>
  </si>
  <si>
    <t>fabio@cunzolo.com.br</t>
  </si>
  <si>
    <t>hideki@japonesaonline.com.br</t>
  </si>
  <si>
    <t>bok7073@yahoo.com.br</t>
  </si>
  <si>
    <t>Pisani.guilherme@yahoo.com.br</t>
  </si>
  <si>
    <t>mtjames@uol.com.br</t>
  </si>
  <si>
    <t>Sbcartelas@yahoo.com.br</t>
  </si>
  <si>
    <t>leao.lins@hotmail.com</t>
  </si>
  <si>
    <t>ercilda@uol.com.br</t>
  </si>
  <si>
    <t>Mauriciobertolucci@gmail.com</t>
  </si>
  <si>
    <t>Neuzakae@gmail.com</t>
  </si>
  <si>
    <t>pauloharaguti@gmail.com</t>
  </si>
  <si>
    <t>paulo.tuca@yahoo.com.br</t>
  </si>
  <si>
    <t>luarrj@terra.com.br</t>
  </si>
  <si>
    <t>sungkae@hotmail.com</t>
  </si>
  <si>
    <t>tarik.kadri@globo.com</t>
  </si>
  <si>
    <t>valeriabchiarini@hotmail.com</t>
  </si>
  <si>
    <t>nelsonbiscoito@hotmail.com</t>
  </si>
  <si>
    <t>(11) 98700-1731</t>
  </si>
  <si>
    <t>(11) 97375-4723</t>
  </si>
  <si>
    <t>(11) 99906-7078</t>
  </si>
  <si>
    <t>(19) 99398-4704</t>
  </si>
  <si>
    <t>(11) 98216-8764</t>
  </si>
  <si>
    <t>(11) 98135-0044</t>
  </si>
  <si>
    <t>(11) 98698-5040</t>
  </si>
  <si>
    <t>(11) 99439-0640</t>
  </si>
  <si>
    <t>(19) 98144-9899</t>
  </si>
  <si>
    <t>(11) 98105-7782</t>
  </si>
  <si>
    <t>(52) 1 55 4386 9931</t>
  </si>
  <si>
    <t>(13) 99768-9230</t>
  </si>
  <si>
    <t>(12) 98178-6264</t>
  </si>
  <si>
    <t>(11) 99902-3546</t>
  </si>
  <si>
    <t>(11) 99354-0016</t>
  </si>
  <si>
    <t>(11) 94394-8237</t>
  </si>
  <si>
    <t>(11) 98200-4995</t>
  </si>
  <si>
    <t>(19) 99247-1130</t>
  </si>
  <si>
    <t>(11) 98326-1002</t>
  </si>
  <si>
    <t>(11) 96391-2246</t>
  </si>
  <si>
    <t>(11) 99983-8390</t>
  </si>
  <si>
    <t>(11) 98111-0167</t>
  </si>
  <si>
    <t>(11) 99658-7529</t>
  </si>
  <si>
    <t>(11) 99948-8943</t>
  </si>
  <si>
    <t>(11) 98111-0137</t>
  </si>
  <si>
    <t>(11) 98111-0112</t>
  </si>
  <si>
    <t>(19) 98441-5252</t>
  </si>
  <si>
    <t>(19) 98830-0655</t>
  </si>
  <si>
    <t>(11) 96518-4647</t>
  </si>
  <si>
    <t>(11) 96568-7100</t>
  </si>
  <si>
    <t>(11) 3644-8708</t>
  </si>
  <si>
    <t>ADRIANA COX ALVES CABRAL</t>
  </si>
  <si>
    <t>ADRIANA COX</t>
  </si>
  <si>
    <t>ALEXANDER TICHOLOFF MARTINHO</t>
  </si>
  <si>
    <t>ALEX MARTINHO</t>
  </si>
  <si>
    <t>ANA CLAUDIA PIERRY CAMARGO</t>
  </si>
  <si>
    <t>COCA CAMARGO</t>
  </si>
  <si>
    <t>ANA MARIA NASCIMENTO RODRIGUES</t>
  </si>
  <si>
    <t>ANA MARIA</t>
  </si>
  <si>
    <t>ANALICE CAJUEIRO FERNANDES</t>
  </si>
  <si>
    <t>ANALICE CAJUEIRO</t>
  </si>
  <si>
    <t>BEATRIZ LUIZA ASSON SARTORELLI</t>
  </si>
  <si>
    <t>BIA SARTORELLI</t>
  </si>
  <si>
    <t>CAROLINA ARAÚJO SIQUEIRA</t>
  </si>
  <si>
    <t>CAROLINA ARAÚJO</t>
  </si>
  <si>
    <t>CELSO RICARDO CORDEIRO DE AZEVEDO</t>
  </si>
  <si>
    <t>CELSO AZEVEDO</t>
  </si>
  <si>
    <t>Denise Eugênia Trani Teuber</t>
  </si>
  <si>
    <t>Fabio Andrade Reinbold</t>
  </si>
  <si>
    <t>Fábio Cocchi Labonia</t>
  </si>
  <si>
    <t>Felipe Senedese Resende da Silva</t>
  </si>
  <si>
    <t>Felipe Resende</t>
  </si>
  <si>
    <t>Fernando G. Giusti</t>
  </si>
  <si>
    <t>Gabriela Moll Reinbold</t>
  </si>
  <si>
    <t>Gabi Reinbold</t>
  </si>
  <si>
    <t>Gianfranco Paschoal Diéguez</t>
  </si>
  <si>
    <t>Gian Dieguez</t>
  </si>
  <si>
    <t>Graziela Migliore Martins</t>
  </si>
  <si>
    <t>Grazi Martins</t>
  </si>
  <si>
    <t>Guilherme Migliore Paolillo</t>
  </si>
  <si>
    <t>Gui Paolillo</t>
  </si>
  <si>
    <t>Igor Pizzoli Moraes Vieira</t>
  </si>
  <si>
    <t>Irene Zanettin Paschoal</t>
  </si>
  <si>
    <t>Isabela Migliore Paolillo</t>
  </si>
  <si>
    <t>Isabela Paolilo</t>
  </si>
  <si>
    <t>João De Martino Jr.</t>
  </si>
  <si>
    <t>João Paulo Cajueiro</t>
  </si>
  <si>
    <t>João Ricardo Siqueira</t>
  </si>
  <si>
    <t>João Ricardo</t>
  </si>
  <si>
    <t>Julia Calmon Feliciano Paschoal</t>
  </si>
  <si>
    <t>Leila Baptista Silva Zuccari</t>
  </si>
  <si>
    <t>Lourdes Tonelli Paschoal Diéguez</t>
  </si>
  <si>
    <t>Marcio Zanettin de Paschoal</t>
  </si>
  <si>
    <t>Maria Cristina Araújo Siqueira</t>
  </si>
  <si>
    <t>Maria Cristina</t>
  </si>
  <si>
    <t>Maria Isabel Araújo</t>
  </si>
  <si>
    <t>Maria Luisa Amando de Barros</t>
  </si>
  <si>
    <t>Pituca</t>
  </si>
  <si>
    <t>Mariana Zanettin de Paschoal</t>
  </si>
  <si>
    <t>Mariângela Pinto Vieira Marcondes</t>
  </si>
  <si>
    <t>Melissa Machado Araújo</t>
  </si>
  <si>
    <t>Nilson Issamu Wada</t>
  </si>
  <si>
    <t>Patricia Maria de Paschoal Diéguez</t>
  </si>
  <si>
    <t>Patty Dieguez</t>
  </si>
  <si>
    <t>Paulo Roberto Paolillo Martins</t>
  </si>
  <si>
    <t>Paulo Martins</t>
  </si>
  <si>
    <t>Rafael Baptista Silva Zuccari</t>
  </si>
  <si>
    <t>Renan Zoghaib Ferreira</t>
  </si>
  <si>
    <t>Renato Carlos Kim</t>
  </si>
  <si>
    <t>Roberta Camargo Rodrigues</t>
  </si>
  <si>
    <t>Roberta Paioli Pistilli Stella</t>
  </si>
  <si>
    <t>Sérgio Henrique de Sá</t>
  </si>
  <si>
    <t>Silvia Moll Reinbold</t>
  </si>
  <si>
    <t>Stephanie Migliore Dubbio Martins</t>
  </si>
  <si>
    <t>Stephannie Martins</t>
  </si>
  <si>
    <t>Valdir Antônio Bernardo</t>
  </si>
  <si>
    <t>Victor Cajueiro Fernandes Pereira</t>
  </si>
  <si>
    <t>igorpizzoli@yahoo.com.br</t>
  </si>
  <si>
    <t>Beto Modela</t>
  </si>
  <si>
    <t>Nana Miyabara</t>
  </si>
  <si>
    <t>Beto Callegas</t>
  </si>
  <si>
    <t>Antonio Santos</t>
  </si>
  <si>
    <t>Cristian Alex Poveda Soto</t>
  </si>
  <si>
    <t>Celso Pallma</t>
  </si>
  <si>
    <t>Hideki Shimosaka</t>
  </si>
  <si>
    <t>Helinho Neto</t>
  </si>
  <si>
    <t>José Chibly</t>
  </si>
  <si>
    <t>Fábio Cunzolo</t>
  </si>
  <si>
    <t>João Magnoli</t>
  </si>
  <si>
    <t>Anderson Zambianco</t>
  </si>
  <si>
    <t>Nelson Leite</t>
  </si>
  <si>
    <t>Christina Gmurcsyk</t>
  </si>
  <si>
    <t>Cacá Prado</t>
  </si>
  <si>
    <t>Telma Buckup</t>
  </si>
  <si>
    <t>Andreé de Paula</t>
  </si>
  <si>
    <t>André Pak</t>
  </si>
  <si>
    <t>Tony Chu</t>
  </si>
  <si>
    <t>Cristian Poveda</t>
  </si>
  <si>
    <t>Jose Eduardo Chibly de Robert</t>
  </si>
  <si>
    <t>José Eduardo Chibly</t>
  </si>
  <si>
    <t>Tarik</t>
  </si>
  <si>
    <t>Francisco Luiz Monteiro</t>
  </si>
  <si>
    <t>CLUBES 2018</t>
  </si>
  <si>
    <r>
      <rPr>
        <b/>
        <sz val="16"/>
        <color theme="0"/>
        <rFont val="Calibri (Corpo)"/>
      </rPr>
      <t>18/03/2017</t>
    </r>
    <r>
      <rPr>
        <b/>
        <sz val="12"/>
        <color theme="0"/>
        <rFont val="Calibri"/>
        <family val="2"/>
        <scheme val="minor"/>
      </rPr>
      <t xml:space="preserve">              18 LINHAS (10000)</t>
    </r>
  </si>
  <si>
    <t>Rita Bovo</t>
  </si>
  <si>
    <t>Naná Miyabara</t>
  </si>
  <si>
    <t>Hélinho Neto</t>
  </si>
  <si>
    <t>24/5/1983</t>
  </si>
  <si>
    <t>15/08/1980</t>
  </si>
  <si>
    <t>10/1/1968</t>
  </si>
  <si>
    <t>INDIVIDUAL 2018</t>
  </si>
  <si>
    <t>DUPLAS 2018</t>
  </si>
  <si>
    <t>TERCETOS 2018</t>
  </si>
  <si>
    <t>YEX 2018</t>
  </si>
  <si>
    <t>Friends 2018</t>
  </si>
  <si>
    <t>GERALDO COUTO 2018</t>
  </si>
  <si>
    <t>FRIENDS 2018</t>
  </si>
  <si>
    <r>
      <rPr>
        <b/>
        <sz val="16"/>
        <color theme="0"/>
        <rFont val="Calibri (Corpo)"/>
      </rPr>
      <t>18/03/2018</t>
    </r>
    <r>
      <rPr>
        <b/>
        <sz val="12"/>
        <color theme="0"/>
        <rFont val="Calibri"/>
        <family val="2"/>
        <scheme val="minor"/>
      </rPr>
      <t xml:space="preserve">              18 LINHAS (10000)</t>
    </r>
  </si>
  <si>
    <t>Cristian Poveda Soto</t>
  </si>
  <si>
    <r>
      <rPr>
        <b/>
        <sz val="16"/>
        <color theme="0"/>
        <rFont val="Calibri (Corpo)"/>
      </rPr>
      <t>30/04/2018</t>
    </r>
    <r>
      <rPr>
        <b/>
        <sz val="12"/>
        <color theme="0"/>
        <rFont val="Calibri"/>
        <family val="2"/>
        <scheme val="minor"/>
      </rPr>
      <t xml:space="preserve">              18 LINHAS (8000)</t>
    </r>
  </si>
  <si>
    <r>
      <rPr>
        <b/>
        <sz val="16"/>
        <color theme="0"/>
        <rFont val="Calibri (Corpo)"/>
      </rPr>
      <t>01/04/2018</t>
    </r>
    <r>
      <rPr>
        <b/>
        <sz val="12"/>
        <color theme="0"/>
        <rFont val="Calibri"/>
        <family val="2"/>
        <scheme val="minor"/>
      </rPr>
      <t xml:space="preserve">              18 LINHAS (10000)</t>
    </r>
  </si>
  <si>
    <t>BRASILEIRO DE CLUBES</t>
  </si>
  <si>
    <t>Christian Hempel - Cj</t>
  </si>
  <si>
    <t>Clube Pinheiros</t>
  </si>
  <si>
    <t>Clube Fênix</t>
  </si>
  <si>
    <t>Clube Ribeirão</t>
  </si>
  <si>
    <t>Clube Tiger</t>
  </si>
  <si>
    <t>MÉDIA BASE</t>
  </si>
  <si>
    <t>BRUNO COSTA</t>
  </si>
  <si>
    <t>BRASILEIRO DE CLUBES 2018</t>
  </si>
  <si>
    <t>Christian Hempel - CJ</t>
  </si>
  <si>
    <t>Marcia Luxo</t>
  </si>
  <si>
    <t>Paula Duarte</t>
  </si>
  <si>
    <t>BRASILEIRO CLUBES 2018</t>
  </si>
  <si>
    <t>Michel Alonso</t>
  </si>
  <si>
    <r>
      <rPr>
        <b/>
        <sz val="16"/>
        <color theme="0"/>
        <rFont val="Calibri (Corpo)"/>
      </rPr>
      <t>16/06/2018</t>
    </r>
    <r>
      <rPr>
        <b/>
        <sz val="12"/>
        <color theme="0"/>
        <rFont val="Calibri"/>
        <family val="2"/>
        <scheme val="minor"/>
      </rPr>
      <t xml:space="preserve">              24 LINHAS (10000)</t>
    </r>
  </si>
  <si>
    <t>Lourdes Diéguez</t>
  </si>
  <si>
    <t>Mário Farias</t>
  </si>
  <si>
    <t>Gianfranco Diéguez</t>
  </si>
  <si>
    <t>José Marin</t>
  </si>
  <si>
    <r>
      <rPr>
        <b/>
        <sz val="16"/>
        <color theme="0"/>
        <rFont val="Calibri (Corpo)"/>
      </rPr>
      <t>16/06/2018</t>
    </r>
    <r>
      <rPr>
        <b/>
        <sz val="12"/>
        <color theme="0"/>
        <rFont val="Calibri"/>
        <family val="2"/>
        <scheme val="minor"/>
      </rPr>
      <t xml:space="preserve">              24 LINHAS (8000)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</si>
</sst>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292B2C"/>
      <name val="Arial"/>
      <family val="2"/>
    </font>
    <font>
      <sz val="10"/>
      <color theme="1"/>
      <name val="Calibri"/>
      <family val="2"/>
      <scheme val="minor"/>
    </font>
    <font>
      <b/>
      <sz val="16"/>
      <color theme="0"/>
      <name val="Calibri (Corpo)"/>
    </font>
    <font>
      <sz val="12"/>
      <name val="Calibri"/>
      <family val="2"/>
      <scheme val="minor"/>
    </font>
    <font>
      <b/>
      <sz val="10"/>
      <color rgb="FF292B2C"/>
      <name val="Arial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rgb="FF292B2C"/>
      <name val="Calibri"/>
      <family val="2"/>
      <scheme val="minor"/>
    </font>
    <font>
      <sz val="10"/>
      <color rgb="FF292B2C"/>
      <name val="Arial"/>
      <family val="2"/>
    </font>
    <font>
      <sz val="12"/>
      <color rgb="FF0D0D0D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8"/>
      <color rgb="FF292B2C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medium">
        <color theme="1"/>
      </bottom>
      <diagonal/>
    </border>
    <border>
      <left style="thin">
        <color auto="1"/>
      </left>
      <right/>
      <top style="thin">
        <color theme="0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/>
      <diagonal/>
    </border>
    <border>
      <left style="thin">
        <color theme="0"/>
      </left>
      <right style="thin">
        <color auto="1"/>
      </right>
      <top style="medium">
        <color theme="1"/>
      </top>
      <bottom style="thin">
        <color theme="0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0"/>
      </right>
      <top style="medium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medium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medium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theme="0"/>
      </right>
      <top/>
      <bottom style="medium">
        <color auto="1"/>
      </bottom>
      <diagonal/>
    </border>
    <border>
      <left style="medium">
        <color auto="1"/>
      </left>
      <right/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/>
      <top style="medium">
        <color theme="1"/>
      </top>
      <bottom style="thin">
        <color theme="0"/>
      </bottom>
      <diagonal/>
    </border>
    <border>
      <left style="thin">
        <color theme="0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</borders>
  <cellStyleXfs count="5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6" fillId="0" borderId="8" xfId="0" applyFont="1" applyBorder="1"/>
    <xf numFmtId="2" fontId="0" fillId="0" borderId="8" xfId="0" applyNumberForma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Border="1"/>
    <xf numFmtId="0" fontId="0" fillId="0" borderId="0" xfId="0" applyProtection="1">
      <protection locked="0"/>
    </xf>
    <xf numFmtId="0" fontId="11" fillId="3" borderId="6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4" xfId="0" applyNumberFormat="1" applyFont="1" applyBorder="1"/>
    <xf numFmtId="0" fontId="2" fillId="0" borderId="9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3" xfId="0" applyFont="1" applyBorder="1"/>
    <xf numFmtId="2" fontId="0" fillId="0" borderId="13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8" xfId="0" applyBorder="1"/>
    <xf numFmtId="14" fontId="0" fillId="0" borderId="1" xfId="0" applyNumberForma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 textRotation="90"/>
    </xf>
    <xf numFmtId="49" fontId="2" fillId="0" borderId="29" xfId="0" applyNumberFormat="1" applyFont="1" applyBorder="1" applyAlignment="1">
      <alignment horizontal="center" vertical="center" textRotation="90"/>
    </xf>
    <xf numFmtId="0" fontId="2" fillId="0" borderId="32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2" fontId="0" fillId="0" borderId="0" xfId="0" applyNumberFormat="1"/>
    <xf numFmtId="0" fontId="2" fillId="0" borderId="3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2" borderId="34" xfId="0" applyFont="1" applyFill="1" applyBorder="1" applyAlignment="1" applyProtection="1">
      <alignment vertical="center"/>
      <protection locked="0"/>
    </xf>
    <xf numFmtId="0" fontId="11" fillId="2" borderId="36" xfId="0" applyFont="1" applyFill="1" applyBorder="1" applyAlignment="1" applyProtection="1">
      <alignment vertical="center"/>
      <protection locked="0"/>
    </xf>
    <xf numFmtId="0" fontId="11" fillId="2" borderId="37" xfId="0" applyFont="1" applyFill="1" applyBorder="1" applyAlignment="1" applyProtection="1">
      <alignment vertical="center"/>
      <protection locked="0"/>
    </xf>
    <xf numFmtId="0" fontId="11" fillId="3" borderId="48" xfId="0" applyFont="1" applyFill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0" xfId="0" applyNumberFormat="1" applyFont="1" applyBorder="1"/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11" fillId="4" borderId="34" xfId="0" applyFont="1" applyFill="1" applyBorder="1" applyAlignment="1" applyProtection="1">
      <alignment vertical="center"/>
      <protection locked="0"/>
    </xf>
    <xf numFmtId="0" fontId="11" fillId="4" borderId="36" xfId="0" applyFont="1" applyFill="1" applyBorder="1" applyAlignment="1" applyProtection="1">
      <alignment vertical="center"/>
      <protection locked="0"/>
    </xf>
    <xf numFmtId="0" fontId="11" fillId="3" borderId="34" xfId="0" applyFont="1" applyFill="1" applyBorder="1" applyAlignment="1" applyProtection="1">
      <alignment vertical="center"/>
      <protection locked="0"/>
    </xf>
    <xf numFmtId="0" fontId="11" fillId="3" borderId="36" xfId="0" applyFont="1" applyFill="1" applyBorder="1" applyAlignment="1" applyProtection="1">
      <alignment vertical="center"/>
      <protection locked="0"/>
    </xf>
    <xf numFmtId="0" fontId="11" fillId="3" borderId="52" xfId="0" applyFont="1" applyFill="1" applyBorder="1" applyAlignment="1" applyProtection="1">
      <alignment vertical="center"/>
      <protection locked="0"/>
    </xf>
    <xf numFmtId="0" fontId="11" fillId="3" borderId="53" xfId="0" applyFont="1" applyFill="1" applyBorder="1" applyAlignment="1" applyProtection="1">
      <alignment vertical="center"/>
      <protection locked="0"/>
    </xf>
    <xf numFmtId="0" fontId="11" fillId="2" borderId="65" xfId="0" applyFont="1" applyFill="1" applyBorder="1" applyAlignment="1" applyProtection="1">
      <alignment vertical="center"/>
      <protection locked="0"/>
    </xf>
    <xf numFmtId="0" fontId="11" fillId="2" borderId="66" xfId="0" applyFont="1" applyFill="1" applyBorder="1" applyAlignment="1" applyProtection="1">
      <alignment vertical="center"/>
      <protection locked="0"/>
    </xf>
    <xf numFmtId="0" fontId="11" fillId="2" borderId="67" xfId="0" applyFont="1" applyFill="1" applyBorder="1" applyAlignment="1" applyProtection="1">
      <alignment vertical="center"/>
      <protection locked="0"/>
    </xf>
    <xf numFmtId="0" fontId="11" fillId="2" borderId="68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49" fontId="4" fillId="0" borderId="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0" fontId="4" fillId="0" borderId="26" xfId="0" applyFont="1" applyBorder="1"/>
    <xf numFmtId="0" fontId="7" fillId="0" borderId="0" xfId="0" applyFont="1"/>
    <xf numFmtId="0" fontId="7" fillId="0" borderId="0" xfId="0" applyFont="1" applyFill="1"/>
    <xf numFmtId="0" fontId="2" fillId="0" borderId="81" xfId="0" applyFont="1" applyFill="1" applyBorder="1" applyAlignment="1">
      <alignment horizontal="center" vertical="center"/>
    </xf>
    <xf numFmtId="2" fontId="4" fillId="0" borderId="4" xfId="0" applyNumberFormat="1" applyFont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4" fillId="5" borderId="19" xfId="0" applyFont="1" applyFill="1" applyBorder="1" applyAlignment="1" applyProtection="1">
      <alignment horizontal="center"/>
      <protection hidden="1"/>
    </xf>
    <xf numFmtId="0" fontId="4" fillId="0" borderId="19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2" fontId="4" fillId="0" borderId="6" xfId="0" applyNumberFormat="1" applyFont="1" applyBorder="1" applyAlignment="1" applyProtection="1">
      <alignment horizontal="center"/>
      <protection hidden="1"/>
    </xf>
    <xf numFmtId="2" fontId="4" fillId="0" borderId="11" xfId="0" applyNumberFormat="1" applyFont="1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4" fillId="0" borderId="20" xfId="0" applyFont="1" applyFill="1" applyBorder="1" applyAlignment="1" applyProtection="1">
      <alignment horizontal="center"/>
      <protection hidden="1"/>
    </xf>
    <xf numFmtId="0" fontId="4" fillId="5" borderId="6" xfId="0" applyFont="1" applyFill="1" applyBorder="1" applyAlignment="1" applyProtection="1">
      <alignment horizontal="center"/>
      <protection hidden="1"/>
    </xf>
    <xf numFmtId="2" fontId="4" fillId="0" borderId="11" xfId="0" applyNumberFormat="1" applyFont="1" applyFill="1" applyBorder="1" applyAlignment="1" applyProtection="1">
      <alignment horizontal="center"/>
      <protection hidden="1"/>
    </xf>
    <xf numFmtId="0" fontId="4" fillId="5" borderId="20" xfId="0" applyFont="1" applyFill="1" applyBorder="1" applyAlignment="1" applyProtection="1">
      <alignment horizontal="center"/>
      <protection hidden="1"/>
    </xf>
    <xf numFmtId="2" fontId="4" fillId="0" borderId="5" xfId="0" applyNumberFormat="1" applyFont="1" applyFill="1" applyBorder="1" applyAlignment="1" applyProtection="1">
      <alignment horizontal="center"/>
      <protection hidden="1"/>
    </xf>
    <xf numFmtId="2" fontId="4" fillId="0" borderId="78" xfId="0" applyNumberFormat="1" applyFont="1" applyBorder="1" applyAlignment="1" applyProtection="1">
      <alignment horizontal="center"/>
      <protection hidden="1"/>
    </xf>
    <xf numFmtId="0" fontId="4" fillId="0" borderId="73" xfId="0" applyFont="1" applyBorder="1" applyAlignment="1" applyProtection="1">
      <alignment horizontal="center"/>
      <protection hidden="1"/>
    </xf>
    <xf numFmtId="0" fontId="4" fillId="0" borderId="79" xfId="0" applyFont="1" applyBorder="1" applyAlignment="1" applyProtection="1">
      <alignment horizontal="center"/>
      <protection hidden="1"/>
    </xf>
    <xf numFmtId="2" fontId="4" fillId="0" borderId="71" xfId="0" applyNumberFormat="1" applyFont="1" applyBorder="1" applyAlignment="1" applyProtection="1">
      <alignment horizontal="center"/>
      <protection hidden="1"/>
    </xf>
    <xf numFmtId="0" fontId="4" fillId="0" borderId="73" xfId="0" applyFont="1" applyFill="1" applyBorder="1" applyAlignment="1" applyProtection="1">
      <alignment horizontal="center"/>
      <protection hidden="1"/>
    </xf>
    <xf numFmtId="0" fontId="4" fillId="0" borderId="79" xfId="0" applyFont="1" applyFill="1" applyBorder="1" applyAlignment="1" applyProtection="1">
      <alignment horizontal="center"/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  <xf numFmtId="2" fontId="4" fillId="0" borderId="14" xfId="0" applyNumberFormat="1" applyFont="1" applyBorder="1" applyAlignment="1" applyProtection="1">
      <alignment horizontal="center"/>
      <protection hidden="1"/>
    </xf>
    <xf numFmtId="0" fontId="4" fillId="0" borderId="30" xfId="0" applyFont="1" applyBorder="1" applyAlignment="1" applyProtection="1">
      <alignment horizontal="center"/>
      <protection hidden="1"/>
    </xf>
    <xf numFmtId="2" fontId="4" fillId="0" borderId="7" xfId="0" applyNumberFormat="1" applyFont="1" applyBorder="1" applyAlignment="1" applyProtection="1">
      <alignment horizontal="center"/>
      <protection hidden="1"/>
    </xf>
    <xf numFmtId="0" fontId="4" fillId="0" borderId="9" xfId="0" applyFont="1" applyFill="1" applyBorder="1" applyAlignment="1" applyProtection="1">
      <alignment horizontal="center"/>
      <protection hidden="1"/>
    </xf>
    <xf numFmtId="0" fontId="4" fillId="0" borderId="30" xfId="0" applyFont="1" applyFill="1" applyBorder="1" applyAlignment="1" applyProtection="1">
      <alignment horizontal="center"/>
      <protection hidden="1"/>
    </xf>
    <xf numFmtId="2" fontId="4" fillId="0" borderId="10" xfId="0" applyNumberFormat="1" applyFont="1" applyFill="1" applyBorder="1" applyAlignment="1" applyProtection="1">
      <alignment horizont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2" fontId="4" fillId="0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2" fontId="7" fillId="0" borderId="11" xfId="0" applyNumberFormat="1" applyFont="1" applyFill="1" applyBorder="1" applyAlignment="1" applyProtection="1">
      <alignment horizontal="center" vertical="center"/>
      <protection hidden="1"/>
    </xf>
    <xf numFmtId="2" fontId="7" fillId="0" borderId="5" xfId="0" applyNumberFormat="1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5" borderId="6" xfId="0" applyFont="1" applyFill="1" applyBorder="1" applyAlignment="1" applyProtection="1">
      <alignment horizontal="center" vertical="center"/>
      <protection hidden="1"/>
    </xf>
    <xf numFmtId="2" fontId="4" fillId="0" borderId="5" xfId="0" applyNumberFormat="1" applyFont="1" applyFill="1" applyBorder="1" applyAlignment="1" applyProtection="1">
      <alignment horizontal="center" vertical="center"/>
      <protection hidden="1"/>
    </xf>
    <xf numFmtId="2" fontId="7" fillId="0" borderId="11" xfId="0" applyNumberFormat="1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2" fontId="7" fillId="0" borderId="5" xfId="0" applyNumberFormat="1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2" fontId="4" fillId="0" borderId="14" xfId="0" applyNumberFormat="1" applyFont="1" applyFill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2" fontId="4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2" fillId="0" borderId="4" xfId="0" applyNumberFormat="1" applyFont="1" applyBorder="1" applyProtection="1">
      <protection hidden="1"/>
    </xf>
    <xf numFmtId="14" fontId="2" fillId="0" borderId="0" xfId="0" applyNumberFormat="1" applyFont="1" applyBorder="1" applyProtection="1"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2" borderId="37" xfId="0" applyFont="1" applyFill="1" applyBorder="1" applyAlignment="1" applyProtection="1">
      <alignment vertical="center"/>
      <protection hidden="1"/>
    </xf>
    <xf numFmtId="0" fontId="11" fillId="2" borderId="36" xfId="0" applyFont="1" applyFill="1" applyBorder="1" applyAlignment="1" applyProtection="1">
      <alignment vertical="center"/>
      <protection hidden="1"/>
    </xf>
    <xf numFmtId="0" fontId="11" fillId="2" borderId="34" xfId="0" applyFont="1" applyFill="1" applyBorder="1" applyAlignment="1" applyProtection="1">
      <alignment vertical="center"/>
      <protection hidden="1"/>
    </xf>
    <xf numFmtId="0" fontId="11" fillId="3" borderId="48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1" fillId="3" borderId="5" xfId="0" applyFont="1" applyFill="1" applyBorder="1" applyAlignment="1" applyProtection="1">
      <alignment vertical="center"/>
      <protection hidden="1"/>
    </xf>
    <xf numFmtId="0" fontId="11" fillId="4" borderId="5" xfId="0" applyFont="1" applyFill="1" applyBorder="1" applyAlignment="1" applyProtection="1">
      <alignment vertical="center"/>
      <protection hidden="1"/>
    </xf>
    <xf numFmtId="0" fontId="11" fillId="4" borderId="6" xfId="0" applyFont="1" applyFill="1" applyBorder="1" applyAlignment="1" applyProtection="1">
      <alignment vertical="center"/>
      <protection hidden="1"/>
    </xf>
    <xf numFmtId="0" fontId="11" fillId="2" borderId="52" xfId="0" applyFont="1" applyFill="1" applyBorder="1" applyAlignment="1" applyProtection="1">
      <alignment vertical="center"/>
      <protection hidden="1"/>
    </xf>
    <xf numFmtId="0" fontId="11" fillId="2" borderId="53" xfId="0" applyFont="1" applyFill="1" applyBorder="1" applyAlignment="1" applyProtection="1">
      <alignment vertical="center"/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4" fillId="0" borderId="55" xfId="0" applyFont="1" applyFill="1" applyBorder="1" applyAlignment="1" applyProtection="1">
      <alignment horizontal="center" vertical="center"/>
      <protection hidden="1"/>
    </xf>
    <xf numFmtId="0" fontId="4" fillId="0" borderId="55" xfId="0" applyFont="1" applyBorder="1" applyAlignment="1" applyProtection="1">
      <alignment horizontal="center"/>
      <protection hidden="1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 textRotation="90" wrapText="1"/>
      <protection hidden="1"/>
    </xf>
    <xf numFmtId="49" fontId="4" fillId="0" borderId="3" xfId="0" applyNumberFormat="1" applyFont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14" fontId="4" fillId="0" borderId="3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2" fontId="4" fillId="0" borderId="2" xfId="0" applyNumberFormat="1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4" fontId="4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14" fontId="7" fillId="0" borderId="1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49" fontId="4" fillId="0" borderId="8" xfId="0" applyNumberFormat="1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1" fillId="2" borderId="5" xfId="0" applyFont="1" applyFill="1" applyBorder="1" applyAlignment="1" applyProtection="1">
      <alignment vertical="center"/>
      <protection hidden="1"/>
    </xf>
    <xf numFmtId="0" fontId="11" fillId="2" borderId="20" xfId="0" applyFont="1" applyFill="1" applyBorder="1" applyAlignment="1" applyProtection="1">
      <alignment vertical="center"/>
      <protection hidden="1"/>
    </xf>
    <xf numFmtId="0" fontId="11" fillId="2" borderId="48" xfId="0" applyFont="1" applyFill="1" applyBorder="1" applyAlignment="1" applyProtection="1">
      <alignment vertical="center"/>
      <protection hidden="1"/>
    </xf>
    <xf numFmtId="0" fontId="11" fillId="2" borderId="6" xfId="0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49" fontId="7" fillId="0" borderId="3" xfId="0" applyNumberFormat="1" applyFont="1" applyFill="1" applyBorder="1" applyAlignment="1" applyProtection="1">
      <alignment horizontal="center"/>
      <protection hidden="1"/>
    </xf>
    <xf numFmtId="0" fontId="10" fillId="0" borderId="3" xfId="0" applyFont="1" applyFill="1" applyBorder="1" applyAlignment="1" applyProtection="1">
      <alignment horizontal="center"/>
      <protection hidden="1"/>
    </xf>
    <xf numFmtId="2" fontId="7" fillId="0" borderId="10" xfId="0" applyNumberFormat="1" applyFont="1" applyFill="1" applyBorder="1" applyAlignment="1" applyProtection="1">
      <alignment horizontal="center" vertical="center"/>
      <protection hidden="1"/>
    </xf>
    <xf numFmtId="2" fontId="7" fillId="0" borderId="2" xfId="0" applyNumberFormat="1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Fill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14" fontId="4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14" fontId="4" fillId="0" borderId="1" xfId="0" applyNumberFormat="1" applyFont="1" applyFill="1" applyBorder="1" applyAlignment="1" applyProtection="1">
      <alignment horizontal="center"/>
      <protection hidden="1"/>
    </xf>
    <xf numFmtId="14" fontId="4" fillId="0" borderId="1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49" fontId="7" fillId="0" borderId="8" xfId="0" applyNumberFormat="1" applyFont="1" applyFill="1" applyBorder="1" applyAlignment="1" applyProtection="1">
      <alignment horizontal="center"/>
      <protection hidden="1"/>
    </xf>
    <xf numFmtId="0" fontId="10" fillId="0" borderId="8" xfId="0" applyFont="1" applyFill="1" applyBorder="1" applyAlignment="1" applyProtection="1">
      <alignment horizontal="center"/>
      <protection hidden="1"/>
    </xf>
    <xf numFmtId="0" fontId="4" fillId="0" borderId="8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2" fontId="7" fillId="0" borderId="3" xfId="0" applyNumberFormat="1" applyFont="1" applyFill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4" fillId="0" borderId="72" xfId="0" applyFont="1" applyFill="1" applyBorder="1" applyAlignment="1" applyProtection="1">
      <alignment horizontal="center"/>
      <protection hidden="1"/>
    </xf>
    <xf numFmtId="0" fontId="18" fillId="0" borderId="3" xfId="0" applyFont="1" applyFill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18" fillId="0" borderId="8" xfId="0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4" fillId="0" borderId="33" xfId="0" applyFont="1" applyFill="1" applyBorder="1" applyProtection="1">
      <protection hidden="1"/>
    </xf>
    <xf numFmtId="0" fontId="4" fillId="0" borderId="69" xfId="0" applyFont="1" applyBorder="1" applyProtection="1">
      <protection hidden="1"/>
    </xf>
    <xf numFmtId="0" fontId="4" fillId="0" borderId="62" xfId="0" applyFont="1" applyFill="1" applyBorder="1" applyAlignment="1" applyProtection="1">
      <alignment horizont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70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2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7" xfId="0" applyFont="1" applyFill="1" applyBorder="1" applyAlignment="1" applyProtection="1">
      <alignment horizont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/>
      <protection hidden="1"/>
    </xf>
    <xf numFmtId="2" fontId="7" fillId="0" borderId="8" xfId="0" applyNumberFormat="1" applyFont="1" applyFill="1" applyBorder="1" applyAlignment="1" applyProtection="1">
      <alignment horizontal="center"/>
      <protection hidden="1"/>
    </xf>
    <xf numFmtId="0" fontId="7" fillId="0" borderId="9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4" fillId="0" borderId="69" xfId="0" applyFont="1" applyFill="1" applyBorder="1" applyProtection="1"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0" fontId="4" fillId="0" borderId="23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center" vertical="center"/>
      <protection hidden="1"/>
    </xf>
    <xf numFmtId="0" fontId="18" fillId="0" borderId="13" xfId="0" applyFont="1" applyFill="1" applyBorder="1" applyAlignment="1" applyProtection="1">
      <alignment horizontal="center" vertical="center"/>
      <protection hidden="1"/>
    </xf>
    <xf numFmtId="2" fontId="7" fillId="0" borderId="13" xfId="0" applyNumberFormat="1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2" fontId="7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18" fillId="0" borderId="8" xfId="0" applyFont="1" applyFill="1" applyBorder="1" applyAlignment="1" applyProtection="1">
      <alignment horizontal="center" vertical="center"/>
      <protection hidden="1"/>
    </xf>
    <xf numFmtId="0" fontId="4" fillId="0" borderId="24" xfId="0" applyFont="1" applyBorder="1" applyProtection="1">
      <protection hidden="1"/>
    </xf>
    <xf numFmtId="0" fontId="4" fillId="0" borderId="77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4" fillId="0" borderId="24" xfId="0" applyFont="1" applyFill="1" applyBorder="1" applyProtection="1">
      <protection hidden="1"/>
    </xf>
    <xf numFmtId="0" fontId="4" fillId="0" borderId="21" xfId="0" applyFont="1" applyFill="1" applyBorder="1" applyAlignment="1" applyProtection="1">
      <alignment horizontal="center"/>
      <protection hidden="1"/>
    </xf>
    <xf numFmtId="0" fontId="4" fillId="0" borderId="22" xfId="0" applyFont="1" applyFill="1" applyBorder="1" applyAlignment="1" applyProtection="1">
      <alignment horizontal="center"/>
      <protection hidden="1"/>
    </xf>
    <xf numFmtId="0" fontId="4" fillId="0" borderId="76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13" xfId="0" applyFont="1" applyFill="1" applyBorder="1" applyAlignment="1" applyProtection="1">
      <alignment horizontal="center"/>
      <protection hidden="1"/>
    </xf>
    <xf numFmtId="2" fontId="7" fillId="0" borderId="13" xfId="0" applyNumberFormat="1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4" fillId="0" borderId="31" xfId="0" applyFont="1" applyFill="1" applyBorder="1" applyProtection="1">
      <protection hidden="1"/>
    </xf>
    <xf numFmtId="1" fontId="7" fillId="0" borderId="1" xfId="0" applyNumberFormat="1" applyFont="1" applyFill="1" applyBorder="1" applyAlignment="1" applyProtection="1">
      <alignment horizontal="center"/>
      <protection hidden="1"/>
    </xf>
    <xf numFmtId="0" fontId="4" fillId="0" borderId="26" xfId="0" applyFont="1" applyFill="1" applyBorder="1" applyProtection="1"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71" xfId="0" applyFont="1" applyFill="1" applyBorder="1" applyAlignment="1" applyProtection="1">
      <alignment horizontal="center"/>
      <protection hidden="1"/>
    </xf>
    <xf numFmtId="0" fontId="4" fillId="0" borderId="72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7" fillId="0" borderId="1" xfId="0" applyFont="1" applyFill="1" applyBorder="1" applyProtection="1">
      <protection hidden="1"/>
    </xf>
    <xf numFmtId="0" fontId="7" fillId="0" borderId="1" xfId="0" applyFont="1" applyBorder="1" applyProtection="1">
      <protection hidden="1"/>
    </xf>
    <xf numFmtId="0" fontId="18" fillId="0" borderId="1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18" fillId="0" borderId="8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4" fillId="3" borderId="62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69" xfId="0" applyFont="1" applyBorder="1" applyAlignment="1" applyProtection="1">
      <alignment horizontal="center" vertical="center"/>
      <protection hidden="1"/>
    </xf>
    <xf numFmtId="2" fontId="0" fillId="0" borderId="2" xfId="0" applyNumberFormat="1" applyBorder="1" applyAlignment="1" applyProtection="1">
      <alignment horizontal="center" vertic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2" fontId="0" fillId="0" borderId="5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7" xfId="0" applyNumberFormat="1" applyBorder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82" xfId="42" applyBorder="1" applyAlignment="1">
      <alignment horizontal="center"/>
    </xf>
    <xf numFmtId="0" fontId="13" fillId="0" borderId="11" xfId="42" applyFont="1" applyBorder="1" applyAlignment="1">
      <alignment horizontal="center"/>
    </xf>
    <xf numFmtId="0" fontId="13" fillId="0" borderId="82" xfId="42" applyFont="1" applyBorder="1" applyAlignment="1">
      <alignment horizontal="center"/>
    </xf>
    <xf numFmtId="0" fontId="13" fillId="0" borderId="0" xfId="42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19" fillId="0" borderId="11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9" fillId="0" borderId="82" xfId="0" applyFont="1" applyBorder="1" applyAlignment="1">
      <alignment horizontal="center"/>
    </xf>
    <xf numFmtId="14" fontId="19" fillId="0" borderId="82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9" fillId="6" borderId="8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21" fillId="0" borderId="82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/>
    </xf>
    <xf numFmtId="0" fontId="13" fillId="0" borderId="82" xfId="42" applyFont="1" applyBorder="1" applyAlignment="1">
      <alignment horizontal="center" vertical="center"/>
    </xf>
    <xf numFmtId="14" fontId="19" fillId="0" borderId="82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22" fillId="0" borderId="1" xfId="0" applyNumberFormat="1" applyFont="1" applyFill="1" applyBorder="1" applyAlignment="1">
      <alignment horizontal="center"/>
    </xf>
    <xf numFmtId="15" fontId="0" fillId="0" borderId="1" xfId="0" applyNumberFormat="1" applyFont="1" applyFill="1" applyBorder="1" applyAlignment="1">
      <alignment horizontal="center"/>
    </xf>
    <xf numFmtId="0" fontId="13" fillId="0" borderId="1" xfId="42" applyFont="1" applyFill="1" applyBorder="1" applyAlignment="1" applyProtection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2" fontId="0" fillId="0" borderId="83" xfId="0" applyNumberFormat="1" applyBorder="1" applyAlignment="1" applyProtection="1">
      <alignment horizontal="center" vertical="center"/>
      <protection hidden="1"/>
    </xf>
    <xf numFmtId="2" fontId="0" fillId="0" borderId="84" xfId="0" applyNumberFormat="1" applyBorder="1" applyAlignment="1" applyProtection="1">
      <alignment horizontal="center" vertical="center"/>
      <protection hidden="1"/>
    </xf>
    <xf numFmtId="2" fontId="0" fillId="0" borderId="85" xfId="0" applyNumberFormat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2" fontId="0" fillId="0" borderId="86" xfId="0" applyNumberFormat="1" applyBorder="1" applyAlignment="1" applyProtection="1">
      <alignment horizontal="center" vertical="center"/>
      <protection hidden="1"/>
    </xf>
    <xf numFmtId="2" fontId="0" fillId="0" borderId="87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0" fillId="0" borderId="6" xfId="0" applyNumberFormat="1" applyFill="1" applyBorder="1" applyAlignment="1">
      <alignment horizontal="center"/>
    </xf>
    <xf numFmtId="0" fontId="4" fillId="5" borderId="6" xfId="0" applyFont="1" applyFill="1" applyBorder="1" applyAlignment="1" applyProtection="1">
      <alignment horizontal="center" vertical="center"/>
      <protection hidden="1"/>
    </xf>
    <xf numFmtId="2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Border="1" applyProtection="1">
      <protection hidden="1"/>
    </xf>
    <xf numFmtId="14" fontId="4" fillId="0" borderId="8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 applyProtection="1">
      <alignment horizontal="center" vertical="center"/>
      <protection hidden="1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2" fontId="4" fillId="0" borderId="4" xfId="0" applyNumberFormat="1" applyFont="1" applyFill="1" applyBorder="1" applyAlignment="1" applyProtection="1">
      <alignment horizontal="center"/>
      <protection hidden="1"/>
    </xf>
    <xf numFmtId="2" fontId="4" fillId="0" borderId="6" xfId="0" applyNumberFormat="1" applyFont="1" applyFill="1" applyBorder="1" applyAlignment="1" applyProtection="1">
      <alignment horizontal="center"/>
      <protection hidden="1"/>
    </xf>
    <xf numFmtId="2" fontId="4" fillId="0" borderId="9" xfId="0" applyNumberFormat="1" applyFont="1" applyFill="1" applyBorder="1" applyAlignment="1" applyProtection="1">
      <alignment horizontal="center"/>
      <protection hidden="1"/>
    </xf>
    <xf numFmtId="14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14" fontId="1" fillId="4" borderId="40" xfId="0" applyNumberFormat="1" applyFont="1" applyFill="1" applyBorder="1" applyAlignment="1" applyProtection="1">
      <alignment horizontal="center" vertical="center" wrapText="1"/>
      <protection locked="0"/>
    </xf>
    <xf numFmtId="14" fontId="1" fillId="4" borderId="4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4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47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3" borderId="50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/>
      <protection locked="0"/>
    </xf>
    <xf numFmtId="0" fontId="1" fillId="4" borderId="4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2" fillId="0" borderId="6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11" fillId="3" borderId="88" xfId="0" applyFont="1" applyFill="1" applyBorder="1" applyAlignment="1" applyProtection="1">
      <alignment vertical="center"/>
      <protection hidden="1"/>
    </xf>
    <xf numFmtId="0" fontId="24" fillId="0" borderId="0" xfId="0" applyFont="1" applyBorder="1" applyAlignment="1">
      <alignment horizontal="center"/>
    </xf>
    <xf numFmtId="2" fontId="24" fillId="0" borderId="0" xfId="0" applyNumberFormat="1" applyFont="1" applyBorder="1" applyAlignment="1">
      <alignment horizontal="center"/>
    </xf>
    <xf numFmtId="0" fontId="24" fillId="0" borderId="89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2" fontId="24" fillId="0" borderId="3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2" fontId="25" fillId="0" borderId="8" xfId="0" applyNumberFormat="1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2" fontId="2" fillId="0" borderId="0" xfId="0" applyNumberFormat="1" applyFont="1"/>
    <xf numFmtId="2" fontId="24" fillId="0" borderId="1" xfId="0" applyNumberFormat="1" applyFont="1" applyBorder="1" applyAlignment="1">
      <alignment horizontal="center" vertical="center"/>
    </xf>
    <xf numFmtId="0" fontId="26" fillId="0" borderId="1" xfId="0" applyFont="1" applyBorder="1"/>
    <xf numFmtId="0" fontId="24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2" fontId="24" fillId="0" borderId="3" xfId="0" applyNumberFormat="1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5" borderId="74" xfId="0" applyFont="1" applyFill="1" applyBorder="1" applyAlignment="1" applyProtection="1">
      <alignment horizontal="center" vertical="center"/>
      <protection hidden="1"/>
    </xf>
    <xf numFmtId="0" fontId="4" fillId="5" borderId="83" xfId="0" applyFont="1" applyFill="1" applyBorder="1" applyAlignment="1" applyProtection="1">
      <alignment horizontal="center" vertical="center"/>
      <protection hidden="1"/>
    </xf>
    <xf numFmtId="0" fontId="4" fillId="0" borderId="75" xfId="0" applyFont="1" applyFill="1" applyBorder="1" applyAlignment="1" applyProtection="1">
      <alignment horizontal="center" vertical="center"/>
      <protection hidden="1"/>
    </xf>
    <xf numFmtId="0" fontId="4" fillId="0" borderId="84" xfId="0" applyFont="1" applyFill="1" applyBorder="1" applyAlignment="1" applyProtection="1">
      <alignment horizontal="center" vertical="center"/>
      <protection hidden="1"/>
    </xf>
    <xf numFmtId="2" fontId="4" fillId="0" borderId="75" xfId="0" applyNumberFormat="1" applyFont="1" applyFill="1" applyBorder="1" applyAlignment="1" applyProtection="1">
      <alignment horizontal="center" vertical="center"/>
      <protection hidden="1"/>
    </xf>
    <xf numFmtId="0" fontId="4" fillId="0" borderId="81" xfId="0" applyFont="1" applyFill="1" applyBorder="1" applyAlignment="1" applyProtection="1">
      <alignment horizontal="center" vertical="center"/>
      <protection hidden="1"/>
    </xf>
    <xf numFmtId="0" fontId="4" fillId="0" borderId="85" xfId="0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30" xfId="0" applyFont="1" applyFill="1" applyBorder="1" applyAlignment="1" applyProtection="1">
      <alignment horizontal="center" vertical="center"/>
      <protection hidden="1"/>
    </xf>
    <xf numFmtId="1" fontId="4" fillId="0" borderId="8" xfId="0" applyNumberFormat="1" applyFont="1" applyBorder="1" applyAlignment="1" applyProtection="1">
      <alignment horizontal="center"/>
      <protection hidden="1"/>
    </xf>
    <xf numFmtId="1" fontId="4" fillId="0" borderId="3" xfId="0" applyNumberFormat="1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/>
      <protection hidden="1"/>
    </xf>
    <xf numFmtId="1" fontId="4" fillId="0" borderId="7" xfId="0" applyNumberFormat="1" applyFont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1" fontId="4" fillId="0" borderId="19" xfId="0" applyNumberFormat="1" applyFont="1" applyBorder="1" applyAlignment="1" applyProtection="1">
      <alignment horizontal="center"/>
      <protection hidden="1"/>
    </xf>
    <xf numFmtId="1" fontId="4" fillId="0" borderId="20" xfId="0" applyNumberFormat="1" applyFont="1" applyBorder="1" applyAlignment="1" applyProtection="1">
      <alignment horizontal="center"/>
      <protection hidden="1"/>
    </xf>
    <xf numFmtId="1" fontId="4" fillId="0" borderId="30" xfId="0" applyNumberFormat="1" applyFont="1" applyBorder="1" applyAlignment="1" applyProtection="1">
      <alignment horizontal="center"/>
      <protection hidden="1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6" fillId="0" borderId="72" xfId="0" applyFon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7" fillId="0" borderId="14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2" fontId="4" fillId="0" borderId="10" xfId="0" applyNumberFormat="1" applyFont="1" applyFill="1" applyBorder="1" applyAlignment="1" applyProtection="1">
      <alignment horizontal="center" vertical="center"/>
      <protection hidden="1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4" fillId="5" borderId="5" xfId="0" applyNumberFormat="1" applyFont="1" applyFill="1" applyBorder="1" applyAlignment="1" applyProtection="1">
      <alignment horizontal="center" vertical="center"/>
      <protection hidden="1"/>
    </xf>
    <xf numFmtId="0" fontId="7" fillId="5" borderId="20" xfId="0" applyFont="1" applyFill="1" applyBorder="1" applyAlignment="1" applyProtection="1">
      <alignment horizontal="center" vertical="center"/>
      <protection hidden="1"/>
    </xf>
    <xf numFmtId="14" fontId="4" fillId="0" borderId="3" xfId="0" applyNumberFormat="1" applyFont="1" applyBorder="1" applyAlignment="1">
      <alignment horizontal="center" vertical="center"/>
    </xf>
    <xf numFmtId="2" fontId="4" fillId="5" borderId="2" xfId="0" applyNumberFormat="1" applyFont="1" applyFill="1" applyBorder="1" applyAlignment="1" applyProtection="1">
      <alignment horizontal="center"/>
      <protection hidden="1"/>
    </xf>
    <xf numFmtId="2" fontId="4" fillId="5" borderId="10" xfId="0" applyNumberFormat="1" applyFont="1" applyFill="1" applyBorder="1" applyAlignment="1" applyProtection="1">
      <alignment horizontal="center"/>
      <protection hidden="1"/>
    </xf>
    <xf numFmtId="2" fontId="7" fillId="5" borderId="11" xfId="0" applyNumberFormat="1" applyFont="1" applyFill="1" applyBorder="1" applyAlignment="1" applyProtection="1">
      <alignment horizontal="center" vertical="center"/>
      <protection hidden="1"/>
    </xf>
    <xf numFmtId="14" fontId="4" fillId="0" borderId="8" xfId="0" applyNumberFormat="1" applyFont="1" applyFill="1" applyBorder="1" applyAlignment="1" applyProtection="1">
      <alignment horizontal="center"/>
      <protection hidden="1"/>
    </xf>
    <xf numFmtId="0" fontId="4" fillId="3" borderId="62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1" fillId="2" borderId="90" xfId="0" applyFont="1" applyFill="1" applyBorder="1" applyAlignment="1" applyProtection="1">
      <alignment horizontal="center" vertical="center"/>
      <protection locked="0"/>
    </xf>
    <xf numFmtId="0" fontId="1" fillId="2" borderId="91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2" borderId="62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horizontal="center" vertical="center"/>
      <protection locked="0"/>
    </xf>
    <xf numFmtId="0" fontId="1" fillId="2" borderId="61" xfId="0" applyFont="1" applyFill="1" applyBorder="1" applyAlignment="1" applyProtection="1">
      <alignment horizontal="center" vertical="center"/>
      <protection locked="0"/>
    </xf>
    <xf numFmtId="0" fontId="1" fillId="4" borderId="92" xfId="0" applyFont="1" applyFill="1" applyBorder="1" applyAlignment="1" applyProtection="1">
      <alignment horizontal="center" vertical="center"/>
      <protection locked="0"/>
    </xf>
    <xf numFmtId="0" fontId="1" fillId="4" borderId="91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54" xfId="0" applyFont="1" applyBorder="1" applyAlignment="1" applyProtection="1">
      <alignment horizontal="center" vertical="center" textRotation="90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64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58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93" xfId="0" applyFont="1" applyFill="1" applyBorder="1" applyAlignment="1" applyProtection="1">
      <alignment horizontal="center" vertical="center"/>
      <protection locked="0"/>
    </xf>
    <xf numFmtId="0" fontId="1" fillId="3" borderId="83" xfId="0" applyFont="1" applyFill="1" applyBorder="1" applyAlignment="1" applyProtection="1">
      <alignment horizontal="center" vertical="center"/>
      <protection locked="0"/>
    </xf>
    <xf numFmtId="0" fontId="1" fillId="3" borderId="92" xfId="0" applyFont="1" applyFill="1" applyBorder="1" applyAlignment="1" applyProtection="1">
      <alignment horizontal="center" vertical="center"/>
      <protection locked="0"/>
    </xf>
    <xf numFmtId="0" fontId="1" fillId="3" borderId="91" xfId="0" applyFont="1" applyFill="1" applyBorder="1" applyAlignment="1" applyProtection="1">
      <alignment horizontal="center" vertical="center"/>
      <protection locked="0"/>
    </xf>
    <xf numFmtId="0" fontId="1" fillId="2" borderId="92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14" fontId="1" fillId="3" borderId="95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85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4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96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1" fillId="4" borderId="97" xfId="0" applyNumberFormat="1" applyFont="1" applyFill="1" applyBorder="1" applyAlignment="1" applyProtection="1">
      <alignment horizontal="center" vertical="center" wrapText="1"/>
      <protection locked="0"/>
    </xf>
    <xf numFmtId="14" fontId="1" fillId="4" borderId="5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9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4" fillId="3" borderId="94" xfId="0" applyFont="1" applyFill="1" applyBorder="1" applyAlignment="1" applyProtection="1">
      <alignment horizontal="center" vertical="center"/>
      <protection hidden="1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14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14" fontId="1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14" fontId="1" fillId="4" borderId="7" xfId="0" applyNumberFormat="1" applyFont="1" applyFill="1" applyBorder="1" applyAlignment="1" applyProtection="1">
      <alignment horizontal="center" vertical="center" wrapText="1"/>
      <protection hidden="1"/>
    </xf>
    <xf numFmtId="14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50" xfId="0" applyFont="1" applyFill="1" applyBorder="1" applyAlignment="1" applyProtection="1">
      <alignment horizontal="center" vertical="center"/>
      <protection hidden="1"/>
    </xf>
    <xf numFmtId="14" fontId="1" fillId="3" borderId="4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1" fillId="2" borderId="45" xfId="0" applyFont="1" applyFill="1" applyBorder="1" applyAlignment="1" applyProtection="1">
      <alignment horizontal="center" vertical="center"/>
      <protection hidden="1"/>
    </xf>
    <xf numFmtId="0" fontId="1" fillId="2" borderId="46" xfId="0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textRotation="90" wrapText="1"/>
      <protection hidden="1"/>
    </xf>
    <xf numFmtId="0" fontId="2" fillId="0" borderId="54" xfId="0" applyFont="1" applyBorder="1" applyAlignment="1" applyProtection="1">
      <alignment horizontal="center" vertical="center" textRotation="90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5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14" fontId="1" fillId="2" borderId="38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14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4" xfId="0" applyFont="1" applyFill="1" applyBorder="1" applyAlignment="1" applyProtection="1">
      <alignment horizontal="center" vertical="center"/>
      <protection hidden="1"/>
    </xf>
    <xf numFmtId="0" fontId="1" fillId="2" borderId="42" xfId="0" applyFont="1" applyFill="1" applyBorder="1" applyAlignment="1" applyProtection="1">
      <alignment horizontal="center" vertical="center"/>
      <protection hidden="1"/>
    </xf>
    <xf numFmtId="14" fontId="1" fillId="2" borderId="40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41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47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56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0" xfId="0" applyFont="1" applyFill="1" applyBorder="1" applyAlignment="1" applyProtection="1">
      <alignment horizontal="center" vertical="center"/>
      <protection hidden="1"/>
    </xf>
    <xf numFmtId="0" fontId="1" fillId="2" borderId="57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14" fontId="1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3" xfId="0" applyFont="1" applyFill="1" applyBorder="1" applyAlignment="1" applyProtection="1">
      <alignment horizontal="center" vertical="center"/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center" vertical="center"/>
      <protection hidden="1"/>
    </xf>
    <xf numFmtId="14" fontId="1" fillId="2" borderId="5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0" borderId="62" xfId="0" applyFont="1" applyFill="1" applyBorder="1" applyAlignment="1" applyProtection="1">
      <alignment horizontal="center"/>
      <protection hidden="1"/>
    </xf>
    <xf numFmtId="0" fontId="4" fillId="0" borderId="17" xfId="0" applyFont="1" applyFill="1" applyBorder="1" applyAlignment="1" applyProtection="1">
      <alignment horizontal="center"/>
      <protection hidden="1"/>
    </xf>
    <xf numFmtId="0" fontId="4" fillId="0" borderId="70" xfId="0" applyFont="1" applyFill="1" applyBorder="1" applyAlignment="1" applyProtection="1">
      <alignment horizontal="center"/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2" fillId="0" borderId="6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51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4" builtinId="9" hidden="1"/>
    <cellStyle name="Hiperlink Visitado" xfId="45" builtinId="9" hidden="1"/>
    <cellStyle name="Hiperlink Visitado" xfId="46" builtinId="9" hidden="1"/>
    <cellStyle name="Hiperlink Visitado" xfId="47" builtinId="9" hidden="1"/>
    <cellStyle name="Hiperlink Visitado" xfId="48" builtinId="9" hidden="1"/>
    <cellStyle name="Hiperlink Visitado" xfId="49" builtinId="9" hidden="1"/>
    <cellStyle name="Hiperlink Visitado" xfId="50" builtinId="9" hidden="1"/>
    <cellStyle name="Normal" xfId="0" builtinId="0"/>
    <cellStyle name="Normal 3" xfId="1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0" Type="http://schemas.openxmlformats.org/officeDocument/2006/relationships/hyperlink" Target="mailto:feliphrosa@hotmail.com" TargetMode="External"/><Relationship Id="rId21" Type="http://schemas.openxmlformats.org/officeDocument/2006/relationships/hyperlink" Target="mailto:marceloaguiar@casapraticamoveis.com.br" TargetMode="External"/><Relationship Id="rId22" Type="http://schemas.openxmlformats.org/officeDocument/2006/relationships/hyperlink" Target="mailto:marcobol@terra.com.br" TargetMode="External"/><Relationship Id="rId23" Type="http://schemas.openxmlformats.org/officeDocument/2006/relationships/hyperlink" Target="mailto:mariofarias@terra.com.br" TargetMode="External"/><Relationship Id="rId24" Type="http://schemas.openxmlformats.org/officeDocument/2006/relationships/hyperlink" Target="mailto:carrara@sti.com.br" TargetMode="External"/><Relationship Id="rId25" Type="http://schemas.openxmlformats.org/officeDocument/2006/relationships/hyperlink" Target="mailto:pk.penteado@hotmail.com" TargetMode="External"/><Relationship Id="rId26" Type="http://schemas.openxmlformats.org/officeDocument/2006/relationships/hyperlink" Target="mailto:rbreder@gmail.com" TargetMode="External"/><Relationship Id="rId27" Type="http://schemas.openxmlformats.org/officeDocument/2006/relationships/hyperlink" Target="mailto:rafaelarean@hotmail.com" TargetMode="External"/><Relationship Id="rId28" Type="http://schemas.openxmlformats.org/officeDocument/2006/relationships/hyperlink" Target="mailto:cristallcamargo@gmail.com" TargetMode="External"/><Relationship Id="rId29" Type="http://schemas.openxmlformats.org/officeDocument/2006/relationships/hyperlink" Target="mailto:rdawadji@gmail.com" TargetMode="External"/><Relationship Id="rId1" Type="http://schemas.openxmlformats.org/officeDocument/2006/relationships/hyperlink" Target="mailto:pk.penteado@hotmail.com" TargetMode="External"/><Relationship Id="rId2" Type="http://schemas.openxmlformats.org/officeDocument/2006/relationships/hyperlink" Target="mailto:andrews.riba@gmail.com" TargetMode="External"/><Relationship Id="rId3" Type="http://schemas.openxmlformats.org/officeDocument/2006/relationships/hyperlink" Target="mailto:suartz@hotmail.com" TargetMode="External"/><Relationship Id="rId4" Type="http://schemas.openxmlformats.org/officeDocument/2006/relationships/hyperlink" Target="mailto:caio.v_suartz@hotmail.com" TargetMode="External"/><Relationship Id="rId5" Type="http://schemas.openxmlformats.org/officeDocument/2006/relationships/hyperlink" Target="mailto:cpallma@yahoo.com" TargetMode="External"/><Relationship Id="rId30" Type="http://schemas.openxmlformats.org/officeDocument/2006/relationships/hyperlink" Target="mailto:rolilura@uol.com.br" TargetMode="External"/><Relationship Id="rId31" Type="http://schemas.openxmlformats.org/officeDocument/2006/relationships/hyperlink" Target="mailto:pk.penteado@hotmail.com" TargetMode="External"/><Relationship Id="rId32" Type="http://schemas.openxmlformats.org/officeDocument/2006/relationships/hyperlink" Target="mailto:sborgescarioca@gmail" TargetMode="External"/><Relationship Id="rId9" Type="http://schemas.openxmlformats.org/officeDocument/2006/relationships/hyperlink" Target="mailto:suartz@terra.com.br" TargetMode="External"/><Relationship Id="rId6" Type="http://schemas.openxmlformats.org/officeDocument/2006/relationships/hyperlink" Target="mailto:criscamargo62@gmail.com" TargetMode="External"/><Relationship Id="rId7" Type="http://schemas.openxmlformats.org/officeDocument/2006/relationships/hyperlink" Target="mailto:drfranzese@uol.com.br" TargetMode="External"/><Relationship Id="rId8" Type="http://schemas.openxmlformats.org/officeDocument/2006/relationships/hyperlink" Target="mailto:rolilura@uol.com.br" TargetMode="External"/><Relationship Id="rId33" Type="http://schemas.openxmlformats.org/officeDocument/2006/relationships/hyperlink" Target="mailto:suelysoubihe@gmail.com" TargetMode="External"/><Relationship Id="rId34" Type="http://schemas.openxmlformats.org/officeDocument/2006/relationships/hyperlink" Target="mailto:vccoelho@hotmail.com" TargetMode="External"/><Relationship Id="rId35" Type="http://schemas.openxmlformats.org/officeDocument/2006/relationships/hyperlink" Target="mailto:cristian@capssa.com.br" TargetMode="External"/><Relationship Id="rId36" Type="http://schemas.openxmlformats.org/officeDocument/2006/relationships/hyperlink" Target="mailto:carlos.alberto@rxttravel.com.br" TargetMode="External"/><Relationship Id="rId10" Type="http://schemas.openxmlformats.org/officeDocument/2006/relationships/hyperlink" Target="mailto:felicianofreire@uolo.com.br" TargetMode="External"/><Relationship Id="rId11" Type="http://schemas.openxmlformats.org/officeDocument/2006/relationships/hyperlink" Target="mailto:fecoelho1982@hotmail.com" TargetMode="External"/><Relationship Id="rId12" Type="http://schemas.openxmlformats.org/officeDocument/2006/relationships/hyperlink" Target="mailto:glaucy_soares@hotmail.com" TargetMode="External"/><Relationship Id="rId13" Type="http://schemas.openxmlformats.org/officeDocument/2006/relationships/hyperlink" Target="mailto:carrara@sti.com.br" TargetMode="External"/><Relationship Id="rId14" Type="http://schemas.openxmlformats.org/officeDocument/2006/relationships/hyperlink" Target="mailto:jaugusto_7@hotmail.com" TargetMode="External"/><Relationship Id="rId15" Type="http://schemas.openxmlformats.org/officeDocument/2006/relationships/hyperlink" Target="mailto:jose.magro@receita.fazenda.gov.br" TargetMode="External"/><Relationship Id="rId16" Type="http://schemas.openxmlformats.org/officeDocument/2006/relationships/hyperlink" Target="mailto:ciobanacoelho@hotmail.com" TargetMode="External"/><Relationship Id="rId17" Type="http://schemas.openxmlformats.org/officeDocument/2006/relationships/hyperlink" Target="mailto:coelhoneto18@hotmail.com" TargetMode="External"/><Relationship Id="rId18" Type="http://schemas.openxmlformats.org/officeDocument/2006/relationships/hyperlink" Target="mailto:luizcoelho4352@hotmail.com" TargetMode="External"/><Relationship Id="rId19" Type="http://schemas.openxmlformats.org/officeDocument/2006/relationships/hyperlink" Target="mailto:luiz_camara@cargill.com" TargetMode="External"/><Relationship Id="rId37" Type="http://schemas.openxmlformats.org/officeDocument/2006/relationships/hyperlink" Target="mailto:Pisani.guilherme@yahoo.com.br" TargetMode="External"/><Relationship Id="rId38" Type="http://schemas.openxmlformats.org/officeDocument/2006/relationships/hyperlink" Target="mailto:Sbcartelas@yahoo.com.br" TargetMode="External"/><Relationship Id="rId39" Type="http://schemas.openxmlformats.org/officeDocument/2006/relationships/hyperlink" Target="mailto:paulo.tuca@yahoo.com.br" TargetMode="External"/><Relationship Id="rId40" Type="http://schemas.openxmlformats.org/officeDocument/2006/relationships/hyperlink" Target="mailto:Mauriciobertolucci@gmail.com" TargetMode="External"/><Relationship Id="rId41" Type="http://schemas.openxmlformats.org/officeDocument/2006/relationships/hyperlink" Target="mailto:elvisoliveira1292@gmail.com" TargetMode="External"/><Relationship Id="rId42" Type="http://schemas.openxmlformats.org/officeDocument/2006/relationships/hyperlink" Target="mailto:Edercruzjb@bol.com.br" TargetMode="External"/><Relationship Id="rId43" Type="http://schemas.openxmlformats.org/officeDocument/2006/relationships/hyperlink" Target="mailto:nelsonbiscoito@hotmail.com" TargetMode="External"/><Relationship Id="rId44" Type="http://schemas.openxmlformats.org/officeDocument/2006/relationships/hyperlink" Target="mailto:igorpizzoli@yaho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5"/>
  <sheetViews>
    <sheetView tabSelected="1" workbookViewId="0">
      <pane xSplit="13" ySplit="10" topLeftCell="N76" activePane="bottomRight" state="frozen"/>
      <selection pane="topRight" activeCell="N1" sqref="N1"/>
      <selection pane="bottomLeft" activeCell="A11" sqref="A11"/>
      <selection pane="bottomRight" activeCell="O92" sqref="O92"/>
    </sheetView>
  </sheetViews>
  <sheetFormatPr baseColWidth="10" defaultRowHeight="16" x14ac:dyDescent="0.2"/>
  <cols>
    <col min="1" max="1" width="4.1640625" bestFit="1" customWidth="1"/>
    <col min="2" max="2" width="4.5" bestFit="1" customWidth="1"/>
    <col min="3" max="3" width="5" bestFit="1" customWidth="1"/>
    <col min="4" max="4" width="24.1640625" bestFit="1" customWidth="1"/>
    <col min="5" max="5" width="16.1640625" bestFit="1" customWidth="1"/>
    <col min="6" max="6" width="13.6640625" customWidth="1"/>
    <col min="7" max="7" width="4.1640625" customWidth="1"/>
    <col min="8" max="8" width="9.83203125" customWidth="1"/>
    <col min="9" max="10" width="10.83203125" customWidth="1"/>
    <col min="11" max="11" width="7.5" customWidth="1"/>
    <col min="12" max="12" width="11.1640625" customWidth="1"/>
    <col min="13" max="22" width="10.83203125" customWidth="1"/>
    <col min="23" max="23" width="20.33203125" bestFit="1" customWidth="1"/>
    <col min="24" max="24" width="10.83203125" customWidth="1"/>
    <col min="25" max="25" width="15.5" bestFit="1" customWidth="1"/>
    <col min="26" max="32" width="10.83203125" customWidth="1"/>
    <col min="36" max="36" width="13.1640625" style="29" customWidth="1"/>
    <col min="37" max="38" width="10" style="29" customWidth="1"/>
    <col min="39" max="39" width="10.33203125" style="29" customWidth="1"/>
    <col min="40" max="40" width="11.83203125" style="29" customWidth="1"/>
    <col min="41" max="42" width="10.83203125" style="29" customWidth="1"/>
    <col min="43" max="43" width="11.6640625" style="29" customWidth="1"/>
    <col min="44" max="44" width="17" style="29" customWidth="1"/>
    <col min="45" max="45" width="10.83203125" customWidth="1"/>
    <col min="46" max="46" width="13.5" style="172" customWidth="1"/>
    <col min="47" max="47" width="18.5" style="172" bestFit="1" customWidth="1"/>
    <col min="48" max="48" width="10.83203125" style="172" customWidth="1"/>
    <col min="49" max="49" width="10.5" style="172" customWidth="1"/>
    <col min="50" max="50" width="12" style="172" customWidth="1"/>
    <col min="51" max="51" width="10.83203125" style="172" customWidth="1"/>
    <col min="52" max="52" width="7.5" style="172" customWidth="1"/>
    <col min="53" max="53" width="11.83203125" style="172" customWidth="1"/>
    <col min="54" max="54" width="17.33203125" style="172" customWidth="1"/>
    <col min="55" max="55" width="10.83203125" style="171" customWidth="1"/>
  </cols>
  <sheetData>
    <row r="1" spans="1:55" ht="6" customHeight="1" thickBot="1" x14ac:dyDescent="0.25">
      <c r="A1" s="29"/>
    </row>
    <row r="2" spans="1:55" x14ac:dyDescent="0.2">
      <c r="A2" s="547" t="s">
        <v>93</v>
      </c>
      <c r="B2" s="548"/>
      <c r="C2" s="548"/>
      <c r="D2" s="548"/>
      <c r="E2" s="26">
        <v>43267</v>
      </c>
      <c r="F2" s="70"/>
      <c r="G2" s="70"/>
    </row>
    <row r="3" spans="1:55" ht="17" thickBot="1" x14ac:dyDescent="0.25">
      <c r="A3" s="549" t="s">
        <v>94</v>
      </c>
      <c r="B3" s="550"/>
      <c r="C3" s="550"/>
      <c r="D3" s="550"/>
      <c r="E3" s="27" t="s">
        <v>319</v>
      </c>
      <c r="F3" s="25"/>
      <c r="G3" s="25"/>
    </row>
    <row r="4" spans="1:55" ht="6" customHeight="1" thickBot="1" x14ac:dyDescent="0.25">
      <c r="A4" s="65"/>
      <c r="B4" s="25"/>
      <c r="C4" s="25"/>
      <c r="D4" s="25"/>
      <c r="E4" s="1"/>
      <c r="F4" s="1"/>
      <c r="G4" s="1"/>
    </row>
    <row r="5" spans="1:55" s="21" customFormat="1" ht="16" customHeight="1" x14ac:dyDescent="0.2">
      <c r="A5" s="551" t="s">
        <v>333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3"/>
      <c r="O5" s="580" t="s">
        <v>701</v>
      </c>
      <c r="P5" s="581"/>
      <c r="Q5" s="564" t="s">
        <v>705</v>
      </c>
      <c r="R5" s="565"/>
      <c r="S5" s="562" t="s">
        <v>723</v>
      </c>
      <c r="T5" s="563"/>
      <c r="U5" s="562" t="s">
        <v>692</v>
      </c>
      <c r="V5" s="563"/>
      <c r="W5" s="560" t="s">
        <v>315</v>
      </c>
      <c r="X5" s="561"/>
      <c r="Y5" s="568" t="s">
        <v>316</v>
      </c>
      <c r="Z5" s="569"/>
      <c r="AA5" s="582" t="s">
        <v>317</v>
      </c>
      <c r="AB5" s="583"/>
      <c r="AC5" s="584" t="s">
        <v>318</v>
      </c>
      <c r="AD5" s="561"/>
      <c r="AE5" s="566" t="s">
        <v>320</v>
      </c>
      <c r="AF5" s="567"/>
      <c r="AJ5" s="101"/>
      <c r="AK5" s="101"/>
      <c r="AL5" s="101"/>
      <c r="AM5" s="101"/>
      <c r="AN5" s="101"/>
      <c r="AO5" s="101"/>
      <c r="AP5" s="101"/>
      <c r="AQ5" s="101"/>
      <c r="AR5" s="101"/>
      <c r="AT5" s="172"/>
      <c r="AU5" s="172"/>
      <c r="AV5" s="172"/>
      <c r="AW5" s="172"/>
      <c r="AX5" s="172"/>
      <c r="AY5" s="172"/>
      <c r="AZ5" s="172"/>
      <c r="BA5" s="172"/>
      <c r="BB5" s="172"/>
      <c r="BC5" s="171"/>
    </row>
    <row r="6" spans="1:55" s="21" customFormat="1" ht="16" customHeight="1" x14ac:dyDescent="0.2">
      <c r="A6" s="554"/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6"/>
      <c r="O6" s="56" t="s">
        <v>10</v>
      </c>
      <c r="P6" s="22">
        <v>20</v>
      </c>
      <c r="Q6" s="98" t="s">
        <v>10</v>
      </c>
      <c r="R6" s="53">
        <v>19</v>
      </c>
      <c r="S6" s="93" t="s">
        <v>10</v>
      </c>
      <c r="T6" s="94">
        <v>22</v>
      </c>
      <c r="U6" s="93" t="s">
        <v>10</v>
      </c>
      <c r="V6" s="94">
        <v>27</v>
      </c>
      <c r="W6" s="55" t="s">
        <v>10</v>
      </c>
      <c r="X6" s="54">
        <v>25</v>
      </c>
      <c r="Y6" s="91" t="s">
        <v>10</v>
      </c>
      <c r="Z6" s="92">
        <v>20</v>
      </c>
      <c r="AA6" s="93" t="s">
        <v>10</v>
      </c>
      <c r="AB6" s="94">
        <v>23</v>
      </c>
      <c r="AC6" s="53" t="s">
        <v>10</v>
      </c>
      <c r="AD6" s="54">
        <v>18</v>
      </c>
      <c r="AE6" s="99" t="s">
        <v>10</v>
      </c>
      <c r="AF6" s="53">
        <v>5</v>
      </c>
      <c r="AJ6" s="101"/>
      <c r="AK6" s="101"/>
      <c r="AL6" s="101"/>
      <c r="AM6" s="101"/>
      <c r="AN6" s="101"/>
      <c r="AO6" s="101"/>
      <c r="AP6" s="101"/>
      <c r="AQ6" s="101"/>
      <c r="AR6" s="101"/>
      <c r="AT6" s="172"/>
      <c r="AU6" s="172"/>
      <c r="AV6" s="172"/>
      <c r="AW6" s="172"/>
      <c r="AX6" s="172"/>
      <c r="AY6" s="172"/>
      <c r="AZ6" s="172"/>
      <c r="BA6" s="172"/>
      <c r="BB6" s="172"/>
      <c r="BC6" s="171"/>
    </row>
    <row r="7" spans="1:55" s="21" customFormat="1" ht="16" customHeight="1" x14ac:dyDescent="0.2">
      <c r="A7" s="554"/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6"/>
      <c r="O7" s="56" t="s">
        <v>12</v>
      </c>
      <c r="P7" s="22">
        <v>32</v>
      </c>
      <c r="Q7" s="98" t="s">
        <v>12</v>
      </c>
      <c r="R7" s="53">
        <v>28</v>
      </c>
      <c r="S7" s="93" t="s">
        <v>12</v>
      </c>
      <c r="T7" s="94">
        <v>29</v>
      </c>
      <c r="U7" s="93" t="s">
        <v>12</v>
      </c>
      <c r="V7" s="94">
        <v>61</v>
      </c>
      <c r="W7" s="55" t="s">
        <v>12</v>
      </c>
      <c r="X7" s="54">
        <v>43</v>
      </c>
      <c r="Y7" s="91" t="s">
        <v>12</v>
      </c>
      <c r="Z7" s="92">
        <v>36</v>
      </c>
      <c r="AA7" s="93" t="s">
        <v>12</v>
      </c>
      <c r="AB7" s="94">
        <v>40</v>
      </c>
      <c r="AC7" s="53" t="s">
        <v>12</v>
      </c>
      <c r="AD7" s="54">
        <v>38</v>
      </c>
      <c r="AE7" s="99" t="s">
        <v>12</v>
      </c>
      <c r="AF7" s="53">
        <v>35</v>
      </c>
      <c r="AJ7" s="101"/>
      <c r="AK7" s="101"/>
      <c r="AL7" s="101"/>
      <c r="AM7" s="101"/>
      <c r="AN7" s="101"/>
      <c r="AO7" s="101"/>
      <c r="AP7" s="101"/>
      <c r="AQ7" s="101"/>
      <c r="AR7" s="101"/>
      <c r="AT7" s="172"/>
      <c r="AU7" s="172"/>
      <c r="AV7" s="172"/>
      <c r="AW7" s="172"/>
      <c r="AX7" s="172"/>
      <c r="AY7" s="172"/>
      <c r="AZ7" s="172"/>
      <c r="BA7" s="172"/>
      <c r="BB7" s="172"/>
      <c r="BC7" s="171"/>
    </row>
    <row r="8" spans="1:55" s="21" customFormat="1" ht="16" customHeight="1" thickBot="1" x14ac:dyDescent="0.25">
      <c r="A8" s="557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9"/>
      <c r="O8" s="56" t="s">
        <v>13</v>
      </c>
      <c r="P8" s="22">
        <f>P6+P7</f>
        <v>52</v>
      </c>
      <c r="Q8" s="97" t="s">
        <v>13</v>
      </c>
      <c r="R8" s="53">
        <f>R6+R7</f>
        <v>47</v>
      </c>
      <c r="S8" s="95" t="s">
        <v>13</v>
      </c>
      <c r="T8" s="96">
        <f>T6+T7</f>
        <v>51</v>
      </c>
      <c r="U8" s="95" t="s">
        <v>13</v>
      </c>
      <c r="V8" s="96">
        <f>V6+V7</f>
        <v>88</v>
      </c>
      <c r="W8" s="55" t="s">
        <v>13</v>
      </c>
      <c r="X8" s="54">
        <f>X6+X7</f>
        <v>68</v>
      </c>
      <c r="Y8" s="91" t="s">
        <v>13</v>
      </c>
      <c r="Z8" s="92">
        <f>Z6+Z7</f>
        <v>56</v>
      </c>
      <c r="AA8" s="95" t="s">
        <v>13</v>
      </c>
      <c r="AB8" s="96">
        <f>AB6+AB7</f>
        <v>63</v>
      </c>
      <c r="AC8" s="53" t="s">
        <v>13</v>
      </c>
      <c r="AD8" s="54">
        <f>AD6+AD7</f>
        <v>56</v>
      </c>
      <c r="AE8" s="100" t="s">
        <v>13</v>
      </c>
      <c r="AF8" s="53">
        <f>AF6+AF7</f>
        <v>40</v>
      </c>
      <c r="AJ8" s="101"/>
      <c r="AK8" s="101"/>
      <c r="AL8" s="101"/>
      <c r="AM8" s="101"/>
      <c r="AN8" s="101"/>
      <c r="AO8" s="101"/>
      <c r="AP8" s="101"/>
      <c r="AQ8" s="101"/>
      <c r="AR8" s="101"/>
      <c r="AT8" s="172"/>
      <c r="AU8" s="172"/>
      <c r="AV8" s="172"/>
      <c r="AW8" s="172"/>
      <c r="AX8" s="172"/>
      <c r="AY8" s="172"/>
      <c r="AZ8" s="172"/>
      <c r="BA8" s="172"/>
      <c r="BB8" s="172"/>
      <c r="BC8" s="171"/>
    </row>
    <row r="9" spans="1:55" s="21" customFormat="1" ht="94" customHeight="1" thickBot="1" x14ac:dyDescent="0.25">
      <c r="A9" s="585"/>
      <c r="B9" s="570" t="s">
        <v>3</v>
      </c>
      <c r="C9" s="570" t="s">
        <v>2</v>
      </c>
      <c r="D9" s="572" t="s">
        <v>10</v>
      </c>
      <c r="E9" s="573"/>
      <c r="F9" s="573"/>
      <c r="G9" s="573"/>
      <c r="H9" s="573"/>
      <c r="I9" s="573"/>
      <c r="J9" s="573"/>
      <c r="K9" s="573"/>
      <c r="L9" s="573"/>
      <c r="M9" s="573"/>
      <c r="N9" s="574"/>
      <c r="O9" s="587" t="s">
        <v>725</v>
      </c>
      <c r="P9" s="588"/>
      <c r="Q9" s="576" t="s">
        <v>321</v>
      </c>
      <c r="R9" s="577"/>
      <c r="S9" s="575" t="s">
        <v>693</v>
      </c>
      <c r="T9" s="575"/>
      <c r="U9" s="575" t="s">
        <v>693</v>
      </c>
      <c r="V9" s="575"/>
      <c r="W9" s="595" t="s">
        <v>48</v>
      </c>
      <c r="X9" s="590"/>
      <c r="Y9" s="593" t="s">
        <v>325</v>
      </c>
      <c r="Z9" s="594"/>
      <c r="AA9" s="591" t="s">
        <v>324</v>
      </c>
      <c r="AB9" s="592"/>
      <c r="AC9" s="589" t="s">
        <v>323</v>
      </c>
      <c r="AD9" s="590"/>
      <c r="AE9" s="578" t="s">
        <v>292</v>
      </c>
      <c r="AF9" s="579"/>
      <c r="AJ9" s="601" t="s">
        <v>326</v>
      </c>
      <c r="AK9" s="602"/>
      <c r="AL9" s="602"/>
      <c r="AM9" s="602"/>
      <c r="AN9" s="602"/>
      <c r="AO9" s="603" t="s">
        <v>332</v>
      </c>
      <c r="AP9" s="603"/>
      <c r="AQ9" s="603"/>
      <c r="AR9" s="604"/>
      <c r="AT9" s="596" t="s">
        <v>326</v>
      </c>
      <c r="AU9" s="597"/>
      <c r="AV9" s="598"/>
      <c r="AW9" s="598"/>
      <c r="AX9" s="598"/>
      <c r="AY9" s="599" t="s">
        <v>332</v>
      </c>
      <c r="AZ9" s="599"/>
      <c r="BA9" s="599"/>
      <c r="BB9" s="600"/>
      <c r="BC9" s="171"/>
    </row>
    <row r="10" spans="1:55" s="418" customFormat="1" ht="43" thickBot="1" x14ac:dyDescent="0.25">
      <c r="A10" s="586"/>
      <c r="B10" s="571"/>
      <c r="C10" s="571"/>
      <c r="D10" s="57" t="s">
        <v>4</v>
      </c>
      <c r="E10" s="57" t="s">
        <v>5</v>
      </c>
      <c r="F10" s="71" t="s">
        <v>298</v>
      </c>
      <c r="G10" s="72" t="s">
        <v>299</v>
      </c>
      <c r="H10" s="57" t="s">
        <v>34</v>
      </c>
      <c r="I10" s="57" t="s">
        <v>6</v>
      </c>
      <c r="J10" s="57" t="s">
        <v>7</v>
      </c>
      <c r="K10" s="57" t="s">
        <v>8</v>
      </c>
      <c r="L10" s="57" t="s">
        <v>310</v>
      </c>
      <c r="M10" s="57" t="s">
        <v>311</v>
      </c>
      <c r="N10" s="57" t="s">
        <v>9</v>
      </c>
      <c r="O10" s="60" t="s">
        <v>14</v>
      </c>
      <c r="P10" s="61" t="s">
        <v>15</v>
      </c>
      <c r="Q10" s="60" t="s">
        <v>14</v>
      </c>
      <c r="R10" s="61" t="s">
        <v>15</v>
      </c>
      <c r="S10" s="58" t="s">
        <v>14</v>
      </c>
      <c r="T10" s="59" t="s">
        <v>15</v>
      </c>
      <c r="U10" s="58" t="s">
        <v>14</v>
      </c>
      <c r="V10" s="59" t="s">
        <v>15</v>
      </c>
      <c r="W10" s="58" t="s">
        <v>14</v>
      </c>
      <c r="X10" s="59" t="s">
        <v>15</v>
      </c>
      <c r="Y10" s="58" t="s">
        <v>14</v>
      </c>
      <c r="Z10" s="59" t="s">
        <v>15</v>
      </c>
      <c r="AA10" s="58" t="s">
        <v>14</v>
      </c>
      <c r="AB10" s="59" t="s">
        <v>15</v>
      </c>
      <c r="AC10" s="58" t="s">
        <v>14</v>
      </c>
      <c r="AD10" s="59" t="s">
        <v>15</v>
      </c>
      <c r="AE10" s="60" t="s">
        <v>14</v>
      </c>
      <c r="AF10" s="61" t="s">
        <v>15</v>
      </c>
      <c r="AJ10" s="540" t="s">
        <v>316</v>
      </c>
      <c r="AK10" s="541" t="s">
        <v>692</v>
      </c>
      <c r="AL10" s="542" t="s">
        <v>719</v>
      </c>
      <c r="AM10" s="541" t="s">
        <v>327</v>
      </c>
      <c r="AN10" s="541" t="s">
        <v>317</v>
      </c>
      <c r="AO10" s="543" t="s">
        <v>331</v>
      </c>
      <c r="AP10" s="543" t="s">
        <v>330</v>
      </c>
      <c r="AQ10" s="543" t="s">
        <v>329</v>
      </c>
      <c r="AR10" s="544" t="s">
        <v>328</v>
      </c>
      <c r="AT10" s="317" t="s">
        <v>316</v>
      </c>
      <c r="AU10" s="518" t="s">
        <v>723</v>
      </c>
      <c r="AV10" s="318" t="s">
        <v>692</v>
      </c>
      <c r="AW10" s="318" t="s">
        <v>701</v>
      </c>
      <c r="AX10" s="318" t="s">
        <v>317</v>
      </c>
      <c r="AY10" s="238" t="s">
        <v>331</v>
      </c>
      <c r="AZ10" s="238" t="s">
        <v>330</v>
      </c>
      <c r="BA10" s="238" t="s">
        <v>329</v>
      </c>
      <c r="BB10" s="319" t="s">
        <v>705</v>
      </c>
      <c r="BC10" s="320" t="s">
        <v>9</v>
      </c>
    </row>
    <row r="11" spans="1:55" ht="17" customHeight="1" x14ac:dyDescent="0.2">
      <c r="A11" s="67">
        <v>1</v>
      </c>
      <c r="B11" s="74"/>
      <c r="C11" s="107"/>
      <c r="D11" s="63" t="s">
        <v>17</v>
      </c>
      <c r="E11" s="63" t="s">
        <v>16</v>
      </c>
      <c r="F11" s="535">
        <v>33347</v>
      </c>
      <c r="G11" s="77">
        <f t="shared" ref="G11:G57" ca="1" si="0">INT((NOW()-F11)/365.25)</f>
        <v>27</v>
      </c>
      <c r="H11" s="74" t="str">
        <f t="shared" ref="H11:H57" ca="1" si="1">IF(G11&gt;59.99,"Super Senior",IF(G11&gt;49.99,"Senior",IF(G11&gt;22.99,"Adulto",IF(G11&gt;16.99,"SUB-23",IF(G11&gt;13.99,"SUB-16",IF(G11&gt;0.01,"SUB-14"))))))</f>
        <v>Adulto</v>
      </c>
      <c r="I11" s="527">
        <v>3</v>
      </c>
      <c r="J11" s="527">
        <v>2</v>
      </c>
      <c r="K11" s="527">
        <f t="shared" ref="K11:K57" si="2">L11+M11</f>
        <v>46000</v>
      </c>
      <c r="L11" s="527">
        <f>SUM(LARGE(AK11:AN11,{1;2}))+AJ11</f>
        <v>30000</v>
      </c>
      <c r="M11" s="527">
        <f>SUM(LARGE(AO11:AS11,{1;2}))</f>
        <v>16000</v>
      </c>
      <c r="N11" s="120">
        <f t="shared" ref="N11:N57" si="3">BC11</f>
        <v>198.62200000000001</v>
      </c>
      <c r="O11" s="536">
        <v>184.63</v>
      </c>
      <c r="P11" s="121">
        <v>10000</v>
      </c>
      <c r="Q11" s="537">
        <v>219.39</v>
      </c>
      <c r="R11" s="122">
        <v>8000</v>
      </c>
      <c r="S11" s="536">
        <v>200.61</v>
      </c>
      <c r="T11" s="121">
        <v>10000</v>
      </c>
      <c r="U11" s="202">
        <v>175.22</v>
      </c>
      <c r="V11" s="526">
        <v>9011</v>
      </c>
      <c r="W11" s="147">
        <v>190.85</v>
      </c>
      <c r="X11" s="121">
        <v>8000</v>
      </c>
      <c r="Y11" s="147">
        <v>207.04</v>
      </c>
      <c r="Z11" s="122">
        <v>10000</v>
      </c>
      <c r="AA11" s="202"/>
      <c r="AB11" s="526">
        <v>0</v>
      </c>
      <c r="AC11" s="147"/>
      <c r="AD11" s="123">
        <v>0</v>
      </c>
      <c r="AE11" s="202"/>
      <c r="AF11" s="526">
        <v>0</v>
      </c>
      <c r="AI11" s="172"/>
      <c r="AJ11" s="546">
        <f t="shared" ref="AJ11:AJ47" si="4">Z11</f>
        <v>10000</v>
      </c>
      <c r="AK11" s="329">
        <f t="shared" ref="AK11:AK57" si="5">V11</f>
        <v>9011</v>
      </c>
      <c r="AL11" s="329">
        <f t="shared" ref="AL11:AL57" si="6">T11</f>
        <v>10000</v>
      </c>
      <c r="AM11" s="329">
        <f t="shared" ref="AM11:AM47" si="7">P11</f>
        <v>10000</v>
      </c>
      <c r="AN11" s="329">
        <f t="shared" ref="AN11:AN47" si="8">AB11</f>
        <v>0</v>
      </c>
      <c r="AO11" s="329">
        <f t="shared" ref="AO11:AO47" si="9">X11</f>
        <v>8000</v>
      </c>
      <c r="AP11" s="329">
        <f t="shared" ref="AP11:AP47" si="10">AF11</f>
        <v>0</v>
      </c>
      <c r="AQ11" s="329">
        <f t="shared" ref="AQ11:AQ47" si="11">AD11</f>
        <v>0</v>
      </c>
      <c r="AR11" s="330">
        <f t="shared" ref="AR11:AR47" si="12">R11</f>
        <v>8000</v>
      </c>
      <c r="AS11" s="172"/>
      <c r="AT11" s="321">
        <f t="shared" ref="AT11:AT18" si="13">Y11</f>
        <v>207.04</v>
      </c>
      <c r="AU11" s="421">
        <f>S11</f>
        <v>200.61</v>
      </c>
      <c r="AV11" s="322">
        <f>U11</f>
        <v>175.22</v>
      </c>
      <c r="AW11" s="322"/>
      <c r="AX11" s="322"/>
      <c r="AY11" s="322">
        <f t="shared" ref="AY11:AY24" si="14">W11</f>
        <v>190.85</v>
      </c>
      <c r="AZ11" s="322"/>
      <c r="BA11" s="322"/>
      <c r="BB11" s="394">
        <f t="shared" ref="BB11:BB17" si="15">Q11</f>
        <v>219.39</v>
      </c>
      <c r="BC11" s="391">
        <f t="shared" ref="BC11:BC57" si="16">AVERAGE(AT11:BB11)</f>
        <v>198.62200000000001</v>
      </c>
    </row>
    <row r="12" spans="1:55" x14ac:dyDescent="0.2">
      <c r="A12" s="68">
        <v>2</v>
      </c>
      <c r="B12" s="75"/>
      <c r="C12" s="78"/>
      <c r="D12" s="75" t="s">
        <v>20</v>
      </c>
      <c r="E12" s="79" t="s">
        <v>19</v>
      </c>
      <c r="F12" s="79"/>
      <c r="G12" s="80">
        <f t="shared" ca="1" si="0"/>
        <v>118</v>
      </c>
      <c r="H12" s="75" t="str">
        <f t="shared" ca="1" si="1"/>
        <v>Super Senior</v>
      </c>
      <c r="I12" s="109">
        <v>3</v>
      </c>
      <c r="J12" s="109">
        <v>2</v>
      </c>
      <c r="K12" s="109">
        <f t="shared" si="2"/>
        <v>40865</v>
      </c>
      <c r="L12" s="109">
        <f>SUM(LARGE(AK12:AN12,{1;2}))+AJ12</f>
        <v>26730</v>
      </c>
      <c r="M12" s="109">
        <f>SUM(LARGE(AO12:AS12,{1;2}))</f>
        <v>14135</v>
      </c>
      <c r="N12" s="125">
        <f t="shared" si="3"/>
        <v>181.94624999999999</v>
      </c>
      <c r="O12" s="128">
        <v>171.17</v>
      </c>
      <c r="P12" s="129">
        <v>8654</v>
      </c>
      <c r="Q12" s="126">
        <v>177.56</v>
      </c>
      <c r="R12" s="130">
        <v>3817</v>
      </c>
      <c r="S12" s="128">
        <v>178.28</v>
      </c>
      <c r="T12" s="129">
        <v>7767</v>
      </c>
      <c r="U12" s="128">
        <v>180.28</v>
      </c>
      <c r="V12" s="129">
        <v>9517</v>
      </c>
      <c r="W12" s="126">
        <v>172.2</v>
      </c>
      <c r="X12" s="83">
        <f>'TAÇA SP 2018 - 28012018'!E4</f>
        <v>6135</v>
      </c>
      <c r="Y12" s="126">
        <v>179.17</v>
      </c>
      <c r="Z12" s="127">
        <v>7213</v>
      </c>
      <c r="AA12" s="128">
        <v>201.46</v>
      </c>
      <c r="AB12" s="131">
        <v>10000</v>
      </c>
      <c r="AC12" s="126">
        <v>195.45</v>
      </c>
      <c r="AD12" s="133">
        <v>8000</v>
      </c>
      <c r="AE12" s="128"/>
      <c r="AF12" s="129">
        <v>0</v>
      </c>
      <c r="AI12" s="172"/>
      <c r="AJ12" s="400">
        <f t="shared" si="4"/>
        <v>7213</v>
      </c>
      <c r="AK12" s="399">
        <f t="shared" si="5"/>
        <v>9517</v>
      </c>
      <c r="AL12" s="399">
        <f t="shared" si="6"/>
        <v>7767</v>
      </c>
      <c r="AM12" s="545">
        <f t="shared" si="7"/>
        <v>8654</v>
      </c>
      <c r="AN12" s="545">
        <f t="shared" si="8"/>
        <v>10000</v>
      </c>
      <c r="AO12" s="399">
        <f t="shared" si="9"/>
        <v>6135</v>
      </c>
      <c r="AP12" s="399">
        <f t="shared" si="10"/>
        <v>0</v>
      </c>
      <c r="AQ12" s="399">
        <f t="shared" si="11"/>
        <v>8000</v>
      </c>
      <c r="AR12" s="401">
        <f t="shared" si="12"/>
        <v>3817</v>
      </c>
      <c r="AS12" s="172"/>
      <c r="AT12" s="323">
        <f t="shared" si="13"/>
        <v>179.17</v>
      </c>
      <c r="AU12" s="422">
        <f>S12</f>
        <v>178.28</v>
      </c>
      <c r="AV12" s="324">
        <f>U12</f>
        <v>180.28</v>
      </c>
      <c r="AW12" s="324">
        <f t="shared" ref="AW12:AW21" si="17">O12</f>
        <v>171.17</v>
      </c>
      <c r="AX12" s="324">
        <f t="shared" ref="AX12:AX20" si="18">AA12</f>
        <v>201.46</v>
      </c>
      <c r="AY12" s="324">
        <f t="shared" si="14"/>
        <v>172.2</v>
      </c>
      <c r="AZ12" s="324"/>
      <c r="BA12" s="324">
        <f>AC12</f>
        <v>195.45</v>
      </c>
      <c r="BB12" s="395">
        <f t="shared" si="15"/>
        <v>177.56</v>
      </c>
      <c r="BC12" s="397">
        <f t="shared" si="16"/>
        <v>181.94624999999999</v>
      </c>
    </row>
    <row r="13" spans="1:55" x14ac:dyDescent="0.2">
      <c r="A13" s="68">
        <v>3</v>
      </c>
      <c r="B13" s="75"/>
      <c r="C13" s="79"/>
      <c r="D13" s="75" t="s">
        <v>27</v>
      </c>
      <c r="E13" s="75" t="s">
        <v>19</v>
      </c>
      <c r="F13" s="75"/>
      <c r="G13" s="80">
        <f t="shared" ca="1" si="0"/>
        <v>118</v>
      </c>
      <c r="H13" s="75" t="str">
        <f t="shared" ca="1" si="1"/>
        <v>Super Senior</v>
      </c>
      <c r="I13" s="109">
        <v>3</v>
      </c>
      <c r="J13" s="109">
        <v>1</v>
      </c>
      <c r="K13" s="109">
        <f t="shared" si="2"/>
        <v>38552</v>
      </c>
      <c r="L13" s="109">
        <f>SUM(LARGE(AK13:AN13,{1;2}))+AJ13</f>
        <v>25187</v>
      </c>
      <c r="M13" s="109">
        <f>SUM(LARGE(AO13:AS13,{1;2}))</f>
        <v>13365</v>
      </c>
      <c r="N13" s="125">
        <f t="shared" si="3"/>
        <v>176.91</v>
      </c>
      <c r="O13" s="128">
        <v>174.13</v>
      </c>
      <c r="P13" s="129">
        <v>8950</v>
      </c>
      <c r="Q13" s="126">
        <v>172.28</v>
      </c>
      <c r="R13" s="130">
        <v>3289</v>
      </c>
      <c r="S13" s="128">
        <v>182.11</v>
      </c>
      <c r="T13" s="129">
        <v>8150</v>
      </c>
      <c r="U13" s="128">
        <v>176.06</v>
      </c>
      <c r="V13" s="129">
        <v>9095</v>
      </c>
      <c r="W13" s="126">
        <v>164.65</v>
      </c>
      <c r="X13" s="83">
        <f>'TAÇA SP 2018 - 28012018'!E9</f>
        <v>5380.0000000000009</v>
      </c>
      <c r="Y13" s="126">
        <v>178.46</v>
      </c>
      <c r="Z13" s="127">
        <v>7142</v>
      </c>
      <c r="AA13" s="128">
        <v>172.29</v>
      </c>
      <c r="AB13" s="129">
        <v>7083</v>
      </c>
      <c r="AC13" s="126">
        <v>195.3</v>
      </c>
      <c r="AD13" s="130">
        <v>7985</v>
      </c>
      <c r="AE13" s="128"/>
      <c r="AF13" s="129">
        <v>0</v>
      </c>
      <c r="AI13" s="172"/>
      <c r="AJ13" s="400">
        <f t="shared" si="4"/>
        <v>7142</v>
      </c>
      <c r="AK13" s="399">
        <f t="shared" si="5"/>
        <v>9095</v>
      </c>
      <c r="AL13" s="399">
        <f t="shared" si="6"/>
        <v>8150</v>
      </c>
      <c r="AM13" s="399">
        <f t="shared" si="7"/>
        <v>8950</v>
      </c>
      <c r="AN13" s="399">
        <f t="shared" si="8"/>
        <v>7083</v>
      </c>
      <c r="AO13" s="399">
        <f t="shared" si="9"/>
        <v>5380.0000000000009</v>
      </c>
      <c r="AP13" s="399">
        <f t="shared" si="10"/>
        <v>0</v>
      </c>
      <c r="AQ13" s="399">
        <f t="shared" si="11"/>
        <v>7985</v>
      </c>
      <c r="AR13" s="401">
        <f t="shared" si="12"/>
        <v>3289</v>
      </c>
      <c r="AS13" s="172"/>
      <c r="AT13" s="323">
        <f t="shared" si="13"/>
        <v>178.46</v>
      </c>
      <c r="AU13" s="422">
        <f>S13</f>
        <v>182.11</v>
      </c>
      <c r="AV13" s="324">
        <f>U13</f>
        <v>176.06</v>
      </c>
      <c r="AW13" s="324">
        <f t="shared" si="17"/>
        <v>174.13</v>
      </c>
      <c r="AX13" s="324">
        <f t="shared" si="18"/>
        <v>172.29</v>
      </c>
      <c r="AY13" s="324">
        <f t="shared" si="14"/>
        <v>164.65</v>
      </c>
      <c r="AZ13" s="324"/>
      <c r="BA13" s="324">
        <f>AC13</f>
        <v>195.3</v>
      </c>
      <c r="BB13" s="395">
        <f t="shared" si="15"/>
        <v>172.28</v>
      </c>
      <c r="BC13" s="397">
        <f t="shared" si="16"/>
        <v>176.91</v>
      </c>
    </row>
    <row r="14" spans="1:55" x14ac:dyDescent="0.2">
      <c r="A14" s="68">
        <v>4</v>
      </c>
      <c r="B14" s="75"/>
      <c r="C14" s="79"/>
      <c r="D14" s="75" t="s">
        <v>25</v>
      </c>
      <c r="E14" s="75" t="s">
        <v>97</v>
      </c>
      <c r="F14" s="85">
        <v>24685</v>
      </c>
      <c r="G14" s="80">
        <f t="shared" ca="1" si="0"/>
        <v>50</v>
      </c>
      <c r="H14" s="75" t="str">
        <f t="shared" ca="1" si="1"/>
        <v>Senior</v>
      </c>
      <c r="I14" s="109">
        <v>3</v>
      </c>
      <c r="J14" s="109">
        <v>2</v>
      </c>
      <c r="K14" s="109">
        <f t="shared" si="2"/>
        <v>36592</v>
      </c>
      <c r="L14" s="109">
        <f>SUM(LARGE(AK14:AN14,{1;2}))+AJ14</f>
        <v>23867</v>
      </c>
      <c r="M14" s="109">
        <f>SUM(LARGE(AO14:AS14,{1;2}))</f>
        <v>12725</v>
      </c>
      <c r="N14" s="125">
        <f t="shared" si="3"/>
        <v>173.71625</v>
      </c>
      <c r="O14" s="128">
        <v>161.46</v>
      </c>
      <c r="P14" s="129">
        <v>7683</v>
      </c>
      <c r="Q14" s="126">
        <v>164.61</v>
      </c>
      <c r="R14" s="130">
        <v>2522</v>
      </c>
      <c r="S14" s="128">
        <v>188.11</v>
      </c>
      <c r="T14" s="129">
        <v>8750</v>
      </c>
      <c r="U14" s="128">
        <v>162.33000000000001</v>
      </c>
      <c r="V14" s="129">
        <v>7722</v>
      </c>
      <c r="W14" s="126">
        <v>168.25</v>
      </c>
      <c r="X14" s="83">
        <f>'TAÇA SP 2018 - 28012018'!E7</f>
        <v>5740</v>
      </c>
      <c r="Y14" s="126">
        <v>178.46</v>
      </c>
      <c r="Z14" s="127">
        <v>7142</v>
      </c>
      <c r="AA14" s="128">
        <v>181.21</v>
      </c>
      <c r="AB14" s="129">
        <v>7975</v>
      </c>
      <c r="AC14" s="126">
        <v>185.3</v>
      </c>
      <c r="AD14" s="130">
        <v>6985</v>
      </c>
      <c r="AE14" s="128"/>
      <c r="AF14" s="129">
        <v>0</v>
      </c>
      <c r="AI14" s="172"/>
      <c r="AJ14" s="400">
        <f t="shared" si="4"/>
        <v>7142</v>
      </c>
      <c r="AK14" s="399">
        <f t="shared" si="5"/>
        <v>7722</v>
      </c>
      <c r="AL14" s="399">
        <f t="shared" si="6"/>
        <v>8750</v>
      </c>
      <c r="AM14" s="399">
        <f t="shared" si="7"/>
        <v>7683</v>
      </c>
      <c r="AN14" s="399">
        <f t="shared" si="8"/>
        <v>7975</v>
      </c>
      <c r="AO14" s="399">
        <f t="shared" si="9"/>
        <v>5740</v>
      </c>
      <c r="AP14" s="399">
        <f t="shared" si="10"/>
        <v>0</v>
      </c>
      <c r="AQ14" s="399">
        <f t="shared" si="11"/>
        <v>6985</v>
      </c>
      <c r="AR14" s="401">
        <f t="shared" si="12"/>
        <v>2522</v>
      </c>
      <c r="AS14" s="172"/>
      <c r="AT14" s="323">
        <f t="shared" si="13"/>
        <v>178.46</v>
      </c>
      <c r="AU14" s="422">
        <f>S14</f>
        <v>188.11</v>
      </c>
      <c r="AV14" s="324">
        <f>U14</f>
        <v>162.33000000000001</v>
      </c>
      <c r="AW14" s="324">
        <f t="shared" si="17"/>
        <v>161.46</v>
      </c>
      <c r="AX14" s="324">
        <f t="shared" si="18"/>
        <v>181.21</v>
      </c>
      <c r="AY14" s="324">
        <f t="shared" si="14"/>
        <v>168.25</v>
      </c>
      <c r="AZ14" s="324"/>
      <c r="BA14" s="324">
        <f>AC14</f>
        <v>185.3</v>
      </c>
      <c r="BB14" s="395">
        <f t="shared" si="15"/>
        <v>164.61</v>
      </c>
      <c r="BC14" s="397">
        <f t="shared" si="16"/>
        <v>173.71625</v>
      </c>
    </row>
    <row r="15" spans="1:55" x14ac:dyDescent="0.2">
      <c r="A15" s="68">
        <v>5</v>
      </c>
      <c r="B15" s="75"/>
      <c r="C15" s="79"/>
      <c r="D15" s="75" t="s">
        <v>21</v>
      </c>
      <c r="E15" s="75" t="s">
        <v>22</v>
      </c>
      <c r="F15" s="75"/>
      <c r="G15" s="80">
        <f t="shared" ca="1" si="0"/>
        <v>118</v>
      </c>
      <c r="H15" s="75" t="str">
        <f t="shared" ca="1" si="1"/>
        <v>Super Senior</v>
      </c>
      <c r="I15" s="109">
        <v>3</v>
      </c>
      <c r="J15" s="109">
        <v>2</v>
      </c>
      <c r="K15" s="109">
        <f t="shared" si="2"/>
        <v>36125</v>
      </c>
      <c r="L15" s="109">
        <f>SUM(LARGE(AK15:AN15,{1;2}))+AJ15</f>
        <v>22145</v>
      </c>
      <c r="M15" s="109">
        <f>SUM(LARGE(AO15:AS15,{1;2}))</f>
        <v>13980</v>
      </c>
      <c r="N15" s="125">
        <f t="shared" si="3"/>
        <v>172.05374999999998</v>
      </c>
      <c r="O15" s="128">
        <v>162.16999999999999</v>
      </c>
      <c r="P15" s="129">
        <v>7754</v>
      </c>
      <c r="Q15" s="126">
        <v>181.61</v>
      </c>
      <c r="R15" s="130">
        <v>4222</v>
      </c>
      <c r="S15" s="128">
        <v>175.44</v>
      </c>
      <c r="T15" s="129">
        <v>7483</v>
      </c>
      <c r="U15" s="128">
        <v>169.56</v>
      </c>
      <c r="V15" s="129">
        <v>8445</v>
      </c>
      <c r="W15" s="126">
        <v>170.65</v>
      </c>
      <c r="X15" s="83">
        <f>'TAÇA SP 2018 - 28012018'!E5</f>
        <v>5980.0000000000009</v>
      </c>
      <c r="Y15" s="126">
        <v>164.71</v>
      </c>
      <c r="Z15" s="127">
        <v>5767</v>
      </c>
      <c r="AA15" s="128">
        <v>180.79</v>
      </c>
      <c r="AB15" s="129">
        <v>7933</v>
      </c>
      <c r="AC15" s="126"/>
      <c r="AD15" s="130">
        <v>0</v>
      </c>
      <c r="AE15" s="128">
        <v>171.5</v>
      </c>
      <c r="AF15" s="131">
        <v>8000</v>
      </c>
      <c r="AI15" s="172"/>
      <c r="AJ15" s="400">
        <f t="shared" si="4"/>
        <v>5767</v>
      </c>
      <c r="AK15" s="399">
        <f t="shared" si="5"/>
        <v>8445</v>
      </c>
      <c r="AL15" s="399">
        <f t="shared" si="6"/>
        <v>7483</v>
      </c>
      <c r="AM15" s="399">
        <f t="shared" si="7"/>
        <v>7754</v>
      </c>
      <c r="AN15" s="399">
        <f t="shared" si="8"/>
        <v>7933</v>
      </c>
      <c r="AO15" s="399">
        <f t="shared" si="9"/>
        <v>5980.0000000000009</v>
      </c>
      <c r="AP15" s="399">
        <f t="shared" si="10"/>
        <v>8000</v>
      </c>
      <c r="AQ15" s="399">
        <f t="shared" si="11"/>
        <v>0</v>
      </c>
      <c r="AR15" s="401">
        <f t="shared" si="12"/>
        <v>4222</v>
      </c>
      <c r="AS15" s="172"/>
      <c r="AT15" s="323">
        <f t="shared" si="13"/>
        <v>164.71</v>
      </c>
      <c r="AU15" s="422">
        <f>S15</f>
        <v>175.44</v>
      </c>
      <c r="AV15" s="324">
        <f>U15</f>
        <v>169.56</v>
      </c>
      <c r="AW15" s="324">
        <f t="shared" si="17"/>
        <v>162.16999999999999</v>
      </c>
      <c r="AX15" s="324">
        <f t="shared" si="18"/>
        <v>180.79</v>
      </c>
      <c r="AY15" s="324">
        <f t="shared" si="14"/>
        <v>170.65</v>
      </c>
      <c r="AZ15" s="324">
        <f>AE15</f>
        <v>171.5</v>
      </c>
      <c r="BA15" s="324"/>
      <c r="BB15" s="395">
        <f t="shared" si="15"/>
        <v>181.61</v>
      </c>
      <c r="BC15" s="397">
        <f t="shared" si="16"/>
        <v>172.05374999999998</v>
      </c>
    </row>
    <row r="16" spans="1:55" x14ac:dyDescent="0.2">
      <c r="A16" s="68">
        <v>6</v>
      </c>
      <c r="B16" s="75"/>
      <c r="C16" s="78"/>
      <c r="D16" s="75" t="s">
        <v>96</v>
      </c>
      <c r="E16" s="75" t="s">
        <v>19</v>
      </c>
      <c r="F16" s="75"/>
      <c r="G16" s="80">
        <f t="shared" ca="1" si="0"/>
        <v>118</v>
      </c>
      <c r="H16" s="75" t="str">
        <f t="shared" ca="1" si="1"/>
        <v>Super Senior</v>
      </c>
      <c r="I16" s="109">
        <v>3</v>
      </c>
      <c r="J16" s="109">
        <v>2</v>
      </c>
      <c r="K16" s="109">
        <f t="shared" si="2"/>
        <v>32558</v>
      </c>
      <c r="L16" s="109">
        <f>SUM(LARGE(AK16:AN16,{1;2}))+AJ16</f>
        <v>21908</v>
      </c>
      <c r="M16" s="109">
        <f>SUM(LARGE(AO16:AS16,{1;2}))</f>
        <v>10650</v>
      </c>
      <c r="N16" s="125">
        <f t="shared" si="3"/>
        <v>168.51166666666666</v>
      </c>
      <c r="O16" s="128">
        <v>162.75</v>
      </c>
      <c r="P16" s="129">
        <v>7812</v>
      </c>
      <c r="Q16" s="126">
        <v>166.06</v>
      </c>
      <c r="R16" s="130">
        <v>2667</v>
      </c>
      <c r="S16" s="128"/>
      <c r="T16" s="129"/>
      <c r="U16" s="128"/>
      <c r="V16" s="129"/>
      <c r="W16" s="126">
        <v>158.6</v>
      </c>
      <c r="X16" s="83">
        <f>'TAÇA SP 2018 - 28012018'!E11</f>
        <v>4775</v>
      </c>
      <c r="Y16" s="126">
        <v>171</v>
      </c>
      <c r="Z16" s="127">
        <v>6396</v>
      </c>
      <c r="AA16" s="128">
        <v>178.46</v>
      </c>
      <c r="AB16" s="129">
        <v>7700</v>
      </c>
      <c r="AC16" s="126">
        <v>174.2</v>
      </c>
      <c r="AD16" s="130">
        <v>5875</v>
      </c>
      <c r="AE16" s="128"/>
      <c r="AF16" s="129">
        <v>0</v>
      </c>
      <c r="AI16" s="172"/>
      <c r="AJ16" s="400">
        <f t="shared" si="4"/>
        <v>6396</v>
      </c>
      <c r="AK16" s="399">
        <f t="shared" si="5"/>
        <v>0</v>
      </c>
      <c r="AL16" s="399">
        <f t="shared" si="6"/>
        <v>0</v>
      </c>
      <c r="AM16" s="399">
        <f t="shared" si="7"/>
        <v>7812</v>
      </c>
      <c r="AN16" s="399">
        <f t="shared" si="8"/>
        <v>7700</v>
      </c>
      <c r="AO16" s="399">
        <f t="shared" si="9"/>
        <v>4775</v>
      </c>
      <c r="AP16" s="399">
        <f t="shared" si="10"/>
        <v>0</v>
      </c>
      <c r="AQ16" s="399">
        <f t="shared" si="11"/>
        <v>5875</v>
      </c>
      <c r="AR16" s="401">
        <f t="shared" si="12"/>
        <v>2667</v>
      </c>
      <c r="AS16" s="172"/>
      <c r="AT16" s="323">
        <f t="shared" si="13"/>
        <v>171</v>
      </c>
      <c r="AU16" s="422"/>
      <c r="AV16" s="324"/>
      <c r="AW16" s="324">
        <f t="shared" si="17"/>
        <v>162.75</v>
      </c>
      <c r="AX16" s="324">
        <f t="shared" si="18"/>
        <v>178.46</v>
      </c>
      <c r="AY16" s="324">
        <f t="shared" si="14"/>
        <v>158.6</v>
      </c>
      <c r="AZ16" s="324"/>
      <c r="BA16" s="324">
        <f t="shared" ref="BA16:BA21" si="19">AC16</f>
        <v>174.2</v>
      </c>
      <c r="BB16" s="395">
        <f t="shared" si="15"/>
        <v>166.06</v>
      </c>
      <c r="BC16" s="397">
        <f t="shared" si="16"/>
        <v>168.51166666666666</v>
      </c>
    </row>
    <row r="17" spans="1:55" x14ac:dyDescent="0.2">
      <c r="A17" s="68">
        <v>7</v>
      </c>
      <c r="B17" s="75"/>
      <c r="C17" s="79"/>
      <c r="D17" s="75" t="s">
        <v>23</v>
      </c>
      <c r="E17" s="75" t="s">
        <v>16</v>
      </c>
      <c r="F17" s="85">
        <v>26654</v>
      </c>
      <c r="G17" s="80">
        <f t="shared" ca="1" si="0"/>
        <v>45</v>
      </c>
      <c r="H17" s="75" t="str">
        <f t="shared" ca="1" si="1"/>
        <v>Adulto</v>
      </c>
      <c r="I17" s="109">
        <v>3</v>
      </c>
      <c r="J17" s="109">
        <v>2</v>
      </c>
      <c r="K17" s="109">
        <f t="shared" si="2"/>
        <v>32410</v>
      </c>
      <c r="L17" s="109">
        <f>SUM(LARGE(AK17:AN17,{1;2}))+AJ17</f>
        <v>21065</v>
      </c>
      <c r="M17" s="109">
        <f>SUM(LARGE(AO17:AS17,{1;2}))</f>
        <v>11345.000000000002</v>
      </c>
      <c r="N17" s="125">
        <f t="shared" si="3"/>
        <v>165.77125000000001</v>
      </c>
      <c r="O17" s="128">
        <v>158.71</v>
      </c>
      <c r="P17" s="129">
        <v>7408</v>
      </c>
      <c r="Q17" s="126">
        <v>164.06</v>
      </c>
      <c r="R17" s="130">
        <v>2467</v>
      </c>
      <c r="S17" s="128">
        <v>165.39</v>
      </c>
      <c r="T17" s="129">
        <v>6478</v>
      </c>
      <c r="U17" s="128">
        <v>162.72</v>
      </c>
      <c r="V17" s="129">
        <v>7761</v>
      </c>
      <c r="W17" s="126">
        <v>168.55</v>
      </c>
      <c r="X17" s="83">
        <f>'TAÇA SP 2018 - 28012018'!E6</f>
        <v>5770.0000000000018</v>
      </c>
      <c r="Y17" s="126">
        <v>166</v>
      </c>
      <c r="Z17" s="127">
        <v>5896</v>
      </c>
      <c r="AA17" s="128">
        <v>169.54</v>
      </c>
      <c r="AB17" s="129">
        <v>6808</v>
      </c>
      <c r="AC17" s="126">
        <v>171.2</v>
      </c>
      <c r="AD17" s="130">
        <v>5575</v>
      </c>
      <c r="AE17" s="128"/>
      <c r="AF17" s="129">
        <v>0</v>
      </c>
      <c r="AI17" s="172"/>
      <c r="AJ17" s="400">
        <f t="shared" si="4"/>
        <v>5896</v>
      </c>
      <c r="AK17" s="399">
        <f t="shared" si="5"/>
        <v>7761</v>
      </c>
      <c r="AL17" s="399">
        <f t="shared" si="6"/>
        <v>6478</v>
      </c>
      <c r="AM17" s="399">
        <f t="shared" si="7"/>
        <v>7408</v>
      </c>
      <c r="AN17" s="399">
        <f t="shared" si="8"/>
        <v>6808</v>
      </c>
      <c r="AO17" s="399">
        <f t="shared" si="9"/>
        <v>5770.0000000000018</v>
      </c>
      <c r="AP17" s="399">
        <f t="shared" si="10"/>
        <v>0</v>
      </c>
      <c r="AQ17" s="399">
        <f t="shared" si="11"/>
        <v>5575</v>
      </c>
      <c r="AR17" s="401">
        <f t="shared" si="12"/>
        <v>2467</v>
      </c>
      <c r="AS17" s="172"/>
      <c r="AT17" s="323">
        <f t="shared" si="13"/>
        <v>166</v>
      </c>
      <c r="AU17" s="422">
        <f>S17</f>
        <v>165.39</v>
      </c>
      <c r="AV17" s="324">
        <f>U17</f>
        <v>162.72</v>
      </c>
      <c r="AW17" s="324">
        <f t="shared" si="17"/>
        <v>158.71</v>
      </c>
      <c r="AX17" s="324">
        <f t="shared" si="18"/>
        <v>169.54</v>
      </c>
      <c r="AY17" s="324">
        <f t="shared" si="14"/>
        <v>168.55</v>
      </c>
      <c r="AZ17" s="324"/>
      <c r="BA17" s="324">
        <f t="shared" si="19"/>
        <v>171.2</v>
      </c>
      <c r="BB17" s="395">
        <f t="shared" si="15"/>
        <v>164.06</v>
      </c>
      <c r="BC17" s="397">
        <f t="shared" si="16"/>
        <v>165.77125000000001</v>
      </c>
    </row>
    <row r="18" spans="1:55" x14ac:dyDescent="0.2">
      <c r="A18" s="68">
        <v>8</v>
      </c>
      <c r="B18" s="75"/>
      <c r="C18" s="79"/>
      <c r="D18" s="75" t="s">
        <v>30</v>
      </c>
      <c r="E18" s="75" t="s">
        <v>22</v>
      </c>
      <c r="F18" s="75"/>
      <c r="G18" s="80">
        <f t="shared" ca="1" si="0"/>
        <v>118</v>
      </c>
      <c r="H18" s="75" t="str">
        <f t="shared" ca="1" si="1"/>
        <v>Super Senior</v>
      </c>
      <c r="I18" s="109">
        <v>3</v>
      </c>
      <c r="J18" s="109">
        <v>2</v>
      </c>
      <c r="K18" s="109">
        <f t="shared" si="2"/>
        <v>31557</v>
      </c>
      <c r="L18" s="109">
        <f>SUM(LARGE(AK18:AN18,{1;2}))+AJ18</f>
        <v>19227</v>
      </c>
      <c r="M18" s="109">
        <f>SUM(LARGE(AO18:AS18,{1;2}))</f>
        <v>12330</v>
      </c>
      <c r="N18" s="125">
        <f t="shared" si="3"/>
        <v>159.57249999999999</v>
      </c>
      <c r="O18" s="128">
        <v>156.71</v>
      </c>
      <c r="P18" s="129">
        <v>7208</v>
      </c>
      <c r="Q18" s="126"/>
      <c r="R18" s="130"/>
      <c r="S18" s="128">
        <v>161</v>
      </c>
      <c r="T18" s="129">
        <v>6039</v>
      </c>
      <c r="U18" s="128">
        <v>153.91999999999999</v>
      </c>
      <c r="V18" s="129">
        <v>6881</v>
      </c>
      <c r="W18" s="126">
        <v>155.19999999999999</v>
      </c>
      <c r="X18" s="83">
        <f>'TAÇA SP 2018 - 28012018'!E13</f>
        <v>4435</v>
      </c>
      <c r="Y18" s="126">
        <v>158.41999999999999</v>
      </c>
      <c r="Z18" s="127">
        <v>5138</v>
      </c>
      <c r="AA18" s="128">
        <v>161.08000000000001</v>
      </c>
      <c r="AB18" s="129">
        <v>5962</v>
      </c>
      <c r="AC18" s="126">
        <v>169.9</v>
      </c>
      <c r="AD18" s="130">
        <v>5445</v>
      </c>
      <c r="AE18" s="128">
        <v>160.35</v>
      </c>
      <c r="AF18" s="129">
        <v>6885</v>
      </c>
      <c r="AI18" s="172"/>
      <c r="AJ18" s="400">
        <f t="shared" si="4"/>
        <v>5138</v>
      </c>
      <c r="AK18" s="399">
        <f t="shared" si="5"/>
        <v>6881</v>
      </c>
      <c r="AL18" s="399">
        <f t="shared" si="6"/>
        <v>6039</v>
      </c>
      <c r="AM18" s="399">
        <f t="shared" si="7"/>
        <v>7208</v>
      </c>
      <c r="AN18" s="399">
        <f t="shared" si="8"/>
        <v>5962</v>
      </c>
      <c r="AO18" s="399">
        <f t="shared" si="9"/>
        <v>4435</v>
      </c>
      <c r="AP18" s="399">
        <f t="shared" si="10"/>
        <v>6885</v>
      </c>
      <c r="AQ18" s="399">
        <f t="shared" si="11"/>
        <v>5445</v>
      </c>
      <c r="AR18" s="401">
        <f t="shared" si="12"/>
        <v>0</v>
      </c>
      <c r="AS18" s="172"/>
      <c r="AT18" s="323">
        <f t="shared" si="13"/>
        <v>158.41999999999999</v>
      </c>
      <c r="AU18" s="422">
        <f>S18</f>
        <v>161</v>
      </c>
      <c r="AV18" s="324">
        <f>U18</f>
        <v>153.91999999999999</v>
      </c>
      <c r="AW18" s="324">
        <f t="shared" si="17"/>
        <v>156.71</v>
      </c>
      <c r="AX18" s="324">
        <f t="shared" si="18"/>
        <v>161.08000000000001</v>
      </c>
      <c r="AY18" s="324">
        <f t="shared" si="14"/>
        <v>155.19999999999999</v>
      </c>
      <c r="AZ18" s="324">
        <f>AE18</f>
        <v>160.35</v>
      </c>
      <c r="BA18" s="324">
        <f t="shared" si="19"/>
        <v>169.9</v>
      </c>
      <c r="BB18" s="395"/>
      <c r="BC18" s="397">
        <f t="shared" si="16"/>
        <v>159.57249999999999</v>
      </c>
    </row>
    <row r="19" spans="1:55" x14ac:dyDescent="0.2">
      <c r="A19" s="68">
        <v>9</v>
      </c>
      <c r="B19" s="75"/>
      <c r="C19" s="79"/>
      <c r="D19" s="75" t="s">
        <v>26</v>
      </c>
      <c r="E19" s="75" t="s">
        <v>22</v>
      </c>
      <c r="F19" s="75"/>
      <c r="G19" s="80">
        <f t="shared" ca="1" si="0"/>
        <v>118</v>
      </c>
      <c r="H19" s="75" t="str">
        <f t="shared" ca="1" si="1"/>
        <v>Super Senior</v>
      </c>
      <c r="I19" s="109">
        <v>2</v>
      </c>
      <c r="J19" s="109">
        <v>2</v>
      </c>
      <c r="K19" s="109">
        <f t="shared" si="2"/>
        <v>28162</v>
      </c>
      <c r="L19" s="109">
        <f>SUM(LARGE(AK19:AN19,{1;2}))+AJ19</f>
        <v>16382</v>
      </c>
      <c r="M19" s="109">
        <f>SUM(LARGE(AO19:AS19,{1;2}))</f>
        <v>11780</v>
      </c>
      <c r="N19" s="125">
        <f t="shared" si="3"/>
        <v>168.76571428571427</v>
      </c>
      <c r="O19" s="128">
        <v>162.16999999999999</v>
      </c>
      <c r="P19" s="129">
        <v>7754</v>
      </c>
      <c r="Q19" s="126">
        <v>161.88999999999999</v>
      </c>
      <c r="R19" s="130">
        <v>2250</v>
      </c>
      <c r="S19" s="128">
        <v>173.39</v>
      </c>
      <c r="T19" s="129">
        <v>7278</v>
      </c>
      <c r="U19" s="128">
        <v>171.39</v>
      </c>
      <c r="V19" s="129">
        <v>8628</v>
      </c>
      <c r="W19" s="126">
        <v>167.25</v>
      </c>
      <c r="X19" s="83">
        <f>'TAÇA SP 2018 - 28012018'!E8</f>
        <v>5640</v>
      </c>
      <c r="Y19" s="126"/>
      <c r="Z19" s="127">
        <v>0</v>
      </c>
      <c r="AA19" s="128">
        <v>168.42</v>
      </c>
      <c r="AB19" s="129">
        <v>6696</v>
      </c>
      <c r="AC19" s="126">
        <v>176.85</v>
      </c>
      <c r="AD19" s="130">
        <v>6140</v>
      </c>
      <c r="AE19" s="128"/>
      <c r="AF19" s="129">
        <v>0</v>
      </c>
      <c r="AI19" s="172"/>
      <c r="AJ19" s="400">
        <f t="shared" si="4"/>
        <v>0</v>
      </c>
      <c r="AK19" s="399">
        <f t="shared" si="5"/>
        <v>8628</v>
      </c>
      <c r="AL19" s="399">
        <f t="shared" si="6"/>
        <v>7278</v>
      </c>
      <c r="AM19" s="399">
        <f t="shared" si="7"/>
        <v>7754</v>
      </c>
      <c r="AN19" s="399">
        <f t="shared" si="8"/>
        <v>6696</v>
      </c>
      <c r="AO19" s="399">
        <f t="shared" si="9"/>
        <v>5640</v>
      </c>
      <c r="AP19" s="399">
        <f t="shared" si="10"/>
        <v>0</v>
      </c>
      <c r="AQ19" s="399">
        <f t="shared" si="11"/>
        <v>6140</v>
      </c>
      <c r="AR19" s="401">
        <f t="shared" si="12"/>
        <v>2250</v>
      </c>
      <c r="AS19" s="172"/>
      <c r="AT19" s="323"/>
      <c r="AU19" s="422">
        <f>S19</f>
        <v>173.39</v>
      </c>
      <c r="AV19" s="324">
        <f>U19</f>
        <v>171.39</v>
      </c>
      <c r="AW19" s="324">
        <f t="shared" si="17"/>
        <v>162.16999999999999</v>
      </c>
      <c r="AX19" s="324">
        <f t="shared" si="18"/>
        <v>168.42</v>
      </c>
      <c r="AY19" s="324">
        <f t="shared" si="14"/>
        <v>167.25</v>
      </c>
      <c r="AZ19" s="324"/>
      <c r="BA19" s="324">
        <f t="shared" si="19"/>
        <v>176.85</v>
      </c>
      <c r="BB19" s="395">
        <f>Q19</f>
        <v>161.88999999999999</v>
      </c>
      <c r="BC19" s="397">
        <f t="shared" si="16"/>
        <v>168.76571428571427</v>
      </c>
    </row>
    <row r="20" spans="1:55" ht="16" customHeight="1" x14ac:dyDescent="0.2">
      <c r="A20" s="68">
        <v>10</v>
      </c>
      <c r="B20" s="106"/>
      <c r="C20" s="108"/>
      <c r="D20" s="102" t="s">
        <v>38</v>
      </c>
      <c r="E20" s="75" t="s">
        <v>97</v>
      </c>
      <c r="F20" s="43">
        <v>17453</v>
      </c>
      <c r="G20" s="80">
        <f t="shared" ca="1" si="0"/>
        <v>70</v>
      </c>
      <c r="H20" s="75" t="str">
        <f t="shared" ca="1" si="1"/>
        <v>Super Senior</v>
      </c>
      <c r="I20" s="109">
        <v>3</v>
      </c>
      <c r="J20" s="109">
        <v>2</v>
      </c>
      <c r="K20" s="109">
        <f t="shared" si="2"/>
        <v>26484</v>
      </c>
      <c r="L20" s="109">
        <f>SUM(LARGE(AK20:AN20,{1;2}))+AJ20</f>
        <v>19104</v>
      </c>
      <c r="M20" s="109">
        <f>SUM(LARGE(AO20:AS20,{1;2}))</f>
        <v>7380.0000000000009</v>
      </c>
      <c r="N20" s="125">
        <f t="shared" si="3"/>
        <v>153.33333333333334</v>
      </c>
      <c r="O20" s="128">
        <v>151.29</v>
      </c>
      <c r="P20" s="129">
        <v>6666</v>
      </c>
      <c r="Q20" s="126"/>
      <c r="R20" s="130"/>
      <c r="S20" s="128"/>
      <c r="T20" s="129"/>
      <c r="U20" s="128">
        <v>168.61</v>
      </c>
      <c r="V20" s="129">
        <v>8350</v>
      </c>
      <c r="W20" s="126">
        <v>143.25</v>
      </c>
      <c r="X20" s="83">
        <f>'TAÇA SP 2018 - 28012018'!E18</f>
        <v>3240.0000000000009</v>
      </c>
      <c r="Y20" s="126">
        <v>147.91999999999999</v>
      </c>
      <c r="Z20" s="127">
        <v>4088</v>
      </c>
      <c r="AA20" s="128">
        <v>152.08000000000001</v>
      </c>
      <c r="AB20" s="129">
        <v>5062</v>
      </c>
      <c r="AC20" s="126">
        <v>156.85</v>
      </c>
      <c r="AD20" s="130">
        <v>4140</v>
      </c>
      <c r="AE20" s="128"/>
      <c r="AF20" s="129">
        <v>0</v>
      </c>
      <c r="AI20" s="172"/>
      <c r="AJ20" s="400">
        <f t="shared" si="4"/>
        <v>4088</v>
      </c>
      <c r="AK20" s="399">
        <f t="shared" si="5"/>
        <v>8350</v>
      </c>
      <c r="AL20" s="399">
        <f t="shared" si="6"/>
        <v>0</v>
      </c>
      <c r="AM20" s="399">
        <f t="shared" si="7"/>
        <v>6666</v>
      </c>
      <c r="AN20" s="399">
        <f t="shared" si="8"/>
        <v>5062</v>
      </c>
      <c r="AO20" s="399">
        <f t="shared" si="9"/>
        <v>3240.0000000000009</v>
      </c>
      <c r="AP20" s="399">
        <f t="shared" si="10"/>
        <v>0</v>
      </c>
      <c r="AQ20" s="399">
        <f t="shared" si="11"/>
        <v>4140</v>
      </c>
      <c r="AR20" s="401">
        <f t="shared" si="12"/>
        <v>0</v>
      </c>
      <c r="AS20" s="172"/>
      <c r="AT20" s="323">
        <f>Y20</f>
        <v>147.91999999999999</v>
      </c>
      <c r="AU20" s="422"/>
      <c r="AV20" s="324">
        <f>U20</f>
        <v>168.61</v>
      </c>
      <c r="AW20" s="324">
        <f t="shared" si="17"/>
        <v>151.29</v>
      </c>
      <c r="AX20" s="324">
        <f t="shared" si="18"/>
        <v>152.08000000000001</v>
      </c>
      <c r="AY20" s="324">
        <f t="shared" si="14"/>
        <v>143.25</v>
      </c>
      <c r="AZ20" s="324"/>
      <c r="BA20" s="324">
        <f t="shared" si="19"/>
        <v>156.85</v>
      </c>
      <c r="BB20" s="395"/>
      <c r="BC20" s="397">
        <f t="shared" si="16"/>
        <v>153.33333333333334</v>
      </c>
    </row>
    <row r="21" spans="1:55" ht="16" customHeight="1" x14ac:dyDescent="0.2">
      <c r="A21" s="68">
        <v>11</v>
      </c>
      <c r="B21" s="75"/>
      <c r="C21" s="79"/>
      <c r="D21" s="75" t="s">
        <v>36</v>
      </c>
      <c r="E21" s="75" t="s">
        <v>16</v>
      </c>
      <c r="F21" s="85">
        <v>22891</v>
      </c>
      <c r="G21" s="80">
        <f t="shared" ca="1" si="0"/>
        <v>55</v>
      </c>
      <c r="H21" s="75" t="str">
        <f t="shared" ca="1" si="1"/>
        <v>Senior</v>
      </c>
      <c r="I21" s="109">
        <v>2</v>
      </c>
      <c r="J21" s="109">
        <v>2</v>
      </c>
      <c r="K21" s="109">
        <f t="shared" si="2"/>
        <v>24988</v>
      </c>
      <c r="L21" s="109">
        <f>SUM(LARGE(AK21:AN21,{1;2}))+AJ21</f>
        <v>17603</v>
      </c>
      <c r="M21" s="109">
        <f>SUM(LARGE(AO21:AS21,{1;2}))</f>
        <v>7385</v>
      </c>
      <c r="N21" s="125">
        <f t="shared" si="3"/>
        <v>153.72499999999999</v>
      </c>
      <c r="O21" s="128">
        <v>157.41999999999999</v>
      </c>
      <c r="P21" s="129">
        <v>7279</v>
      </c>
      <c r="Q21" s="126">
        <v>153.88999999999999</v>
      </c>
      <c r="R21" s="130">
        <v>1450</v>
      </c>
      <c r="S21" s="128">
        <v>162.06</v>
      </c>
      <c r="T21" s="129">
        <v>6145</v>
      </c>
      <c r="U21" s="128"/>
      <c r="V21" s="129">
        <v>0</v>
      </c>
      <c r="W21" s="126">
        <v>150.25</v>
      </c>
      <c r="X21" s="83">
        <f>'TAÇA SP 2018 - 28012018'!E16</f>
        <v>3940.0000000000005</v>
      </c>
      <c r="Y21" s="126">
        <v>148.83000000000001</v>
      </c>
      <c r="Z21" s="127">
        <v>4179</v>
      </c>
      <c r="AA21" s="128"/>
      <c r="AB21" s="129"/>
      <c r="AC21" s="126">
        <v>149.9</v>
      </c>
      <c r="AD21" s="130">
        <v>3445</v>
      </c>
      <c r="AE21" s="128"/>
      <c r="AF21" s="129">
        <v>0</v>
      </c>
      <c r="AI21" s="172"/>
      <c r="AJ21" s="400">
        <f t="shared" si="4"/>
        <v>4179</v>
      </c>
      <c r="AK21" s="399">
        <f t="shared" si="5"/>
        <v>0</v>
      </c>
      <c r="AL21" s="399">
        <f t="shared" si="6"/>
        <v>6145</v>
      </c>
      <c r="AM21" s="399">
        <f t="shared" si="7"/>
        <v>7279</v>
      </c>
      <c r="AN21" s="399">
        <f t="shared" si="8"/>
        <v>0</v>
      </c>
      <c r="AO21" s="399">
        <f t="shared" si="9"/>
        <v>3940.0000000000005</v>
      </c>
      <c r="AP21" s="399">
        <f t="shared" si="10"/>
        <v>0</v>
      </c>
      <c r="AQ21" s="399">
        <f t="shared" si="11"/>
        <v>3445</v>
      </c>
      <c r="AR21" s="401">
        <f t="shared" si="12"/>
        <v>1450</v>
      </c>
      <c r="AS21" s="172"/>
      <c r="AT21" s="323">
        <f>Y21</f>
        <v>148.83000000000001</v>
      </c>
      <c r="AU21" s="422">
        <f>S21</f>
        <v>162.06</v>
      </c>
      <c r="AV21" s="324"/>
      <c r="AW21" s="324">
        <f t="shared" si="17"/>
        <v>157.41999999999999</v>
      </c>
      <c r="AX21" s="324"/>
      <c r="AY21" s="324">
        <f t="shared" si="14"/>
        <v>150.25</v>
      </c>
      <c r="AZ21" s="324"/>
      <c r="BA21" s="324">
        <f t="shared" si="19"/>
        <v>149.9</v>
      </c>
      <c r="BB21" s="395">
        <f>Q21</f>
        <v>153.88999999999999</v>
      </c>
      <c r="BC21" s="397">
        <f t="shared" si="16"/>
        <v>153.72499999999999</v>
      </c>
    </row>
    <row r="22" spans="1:55" ht="16" customHeight="1" x14ac:dyDescent="0.2">
      <c r="A22" s="68">
        <v>12</v>
      </c>
      <c r="B22" s="75"/>
      <c r="C22" s="79"/>
      <c r="D22" s="102" t="s">
        <v>46</v>
      </c>
      <c r="E22" s="75" t="s">
        <v>22</v>
      </c>
      <c r="F22" s="75"/>
      <c r="G22" s="80">
        <f t="shared" ca="1" si="0"/>
        <v>118</v>
      </c>
      <c r="H22" s="75" t="str">
        <f t="shared" ca="1" si="1"/>
        <v>Super Senior</v>
      </c>
      <c r="I22" s="109">
        <v>3</v>
      </c>
      <c r="J22" s="109">
        <v>2</v>
      </c>
      <c r="K22" s="109">
        <f t="shared" si="2"/>
        <v>23582</v>
      </c>
      <c r="L22" s="109">
        <f>SUM(LARGE(AK22:AN22,{1;2}))+AJ22</f>
        <v>17582</v>
      </c>
      <c r="M22" s="109">
        <f>SUM(LARGE(AO22:AS22,{1;2}))</f>
        <v>6000.0000000000009</v>
      </c>
      <c r="N22" s="125">
        <f t="shared" si="3"/>
        <v>137.26285714285714</v>
      </c>
      <c r="O22" s="128">
        <v>150.79</v>
      </c>
      <c r="P22" s="129">
        <v>6616</v>
      </c>
      <c r="Q22" s="126">
        <v>131.78</v>
      </c>
      <c r="R22" s="130">
        <v>500</v>
      </c>
      <c r="S22" s="128">
        <v>138.78</v>
      </c>
      <c r="T22" s="129">
        <v>3817</v>
      </c>
      <c r="U22" s="128">
        <v>157.38999999999999</v>
      </c>
      <c r="V22" s="129">
        <v>7228</v>
      </c>
      <c r="W22" s="126">
        <v>124.25</v>
      </c>
      <c r="X22" s="83">
        <f>'TAÇA SP 2018 - 28012018'!E25</f>
        <v>1340.0000000000009</v>
      </c>
      <c r="Y22" s="126">
        <v>144.41999999999999</v>
      </c>
      <c r="Z22" s="127">
        <v>3738</v>
      </c>
      <c r="AA22" s="128">
        <v>126.12</v>
      </c>
      <c r="AB22" s="129">
        <v>2466</v>
      </c>
      <c r="AC22" s="126"/>
      <c r="AD22" s="130">
        <v>0</v>
      </c>
      <c r="AE22" s="128">
        <v>138.1</v>
      </c>
      <c r="AF22" s="129">
        <v>4660</v>
      </c>
      <c r="AI22" s="172"/>
      <c r="AJ22" s="400">
        <f t="shared" si="4"/>
        <v>3738</v>
      </c>
      <c r="AK22" s="399">
        <f t="shared" si="5"/>
        <v>7228</v>
      </c>
      <c r="AL22" s="399">
        <f t="shared" si="6"/>
        <v>3817</v>
      </c>
      <c r="AM22" s="399">
        <f t="shared" si="7"/>
        <v>6616</v>
      </c>
      <c r="AN22" s="399">
        <f t="shared" si="8"/>
        <v>2466</v>
      </c>
      <c r="AO22" s="399">
        <f t="shared" si="9"/>
        <v>1340.0000000000009</v>
      </c>
      <c r="AP22" s="399">
        <f t="shared" si="10"/>
        <v>4660</v>
      </c>
      <c r="AQ22" s="399">
        <f t="shared" si="11"/>
        <v>0</v>
      </c>
      <c r="AR22" s="401">
        <f t="shared" si="12"/>
        <v>500</v>
      </c>
      <c r="AS22" s="172"/>
      <c r="AT22" s="323">
        <f>Y22</f>
        <v>144.41999999999999</v>
      </c>
      <c r="AU22" s="422">
        <f>S22</f>
        <v>138.78</v>
      </c>
      <c r="AV22" s="324">
        <f t="shared" ref="AV22:AV27" si="20">U22</f>
        <v>157.38999999999999</v>
      </c>
      <c r="AW22" s="324"/>
      <c r="AX22" s="324">
        <f>AA22</f>
        <v>126.12</v>
      </c>
      <c r="AY22" s="324">
        <f t="shared" si="14"/>
        <v>124.25</v>
      </c>
      <c r="AZ22" s="324">
        <f>AE22</f>
        <v>138.1</v>
      </c>
      <c r="BA22" s="324"/>
      <c r="BB22" s="395">
        <f>Q22</f>
        <v>131.78</v>
      </c>
      <c r="BC22" s="397">
        <f t="shared" si="16"/>
        <v>137.26285714285714</v>
      </c>
    </row>
    <row r="23" spans="1:55" x14ac:dyDescent="0.2">
      <c r="A23" s="68">
        <v>13</v>
      </c>
      <c r="B23" s="75"/>
      <c r="C23" s="79"/>
      <c r="D23" s="75" t="s">
        <v>35</v>
      </c>
      <c r="E23" s="75" t="s">
        <v>16</v>
      </c>
      <c r="F23" s="85">
        <v>19926</v>
      </c>
      <c r="G23" s="80">
        <f t="shared" ca="1" si="0"/>
        <v>63</v>
      </c>
      <c r="H23" s="75" t="str">
        <f t="shared" ca="1" si="1"/>
        <v>Super Senior</v>
      </c>
      <c r="I23" s="109">
        <v>2</v>
      </c>
      <c r="J23" s="109">
        <v>2</v>
      </c>
      <c r="K23" s="109">
        <f t="shared" si="2"/>
        <v>22747</v>
      </c>
      <c r="L23" s="109">
        <f>SUM(LARGE(AK23:AN23,{1;2}))+AJ23</f>
        <v>15487</v>
      </c>
      <c r="M23" s="109">
        <f>SUM(LARGE(AO23:AS23,{1;2}))</f>
        <v>7260.0000000000018</v>
      </c>
      <c r="N23" s="125">
        <f t="shared" si="3"/>
        <v>155.70200000000003</v>
      </c>
      <c r="O23" s="128">
        <v>156</v>
      </c>
      <c r="P23" s="129">
        <v>7137</v>
      </c>
      <c r="Q23" s="126"/>
      <c r="R23" s="130"/>
      <c r="S23" s="128">
        <v>155</v>
      </c>
      <c r="T23" s="129">
        <v>5439</v>
      </c>
      <c r="U23" s="128">
        <v>168.61</v>
      </c>
      <c r="V23" s="129">
        <v>8350</v>
      </c>
      <c r="W23" s="126">
        <v>155.55000000000001</v>
      </c>
      <c r="X23" s="83">
        <f>'TAÇA SP 2018 - 28012018'!E12</f>
        <v>4470.0000000000018</v>
      </c>
      <c r="Y23" s="126"/>
      <c r="Z23" s="127"/>
      <c r="AA23" s="128"/>
      <c r="AB23" s="129"/>
      <c r="AC23" s="126">
        <v>143.35</v>
      </c>
      <c r="AD23" s="130">
        <v>2790</v>
      </c>
      <c r="AE23" s="128"/>
      <c r="AF23" s="129">
        <v>0</v>
      </c>
      <c r="AI23" s="172"/>
      <c r="AJ23" s="400">
        <f t="shared" si="4"/>
        <v>0</v>
      </c>
      <c r="AK23" s="399">
        <f t="shared" si="5"/>
        <v>8350</v>
      </c>
      <c r="AL23" s="399">
        <f t="shared" si="6"/>
        <v>5439</v>
      </c>
      <c r="AM23" s="399">
        <f t="shared" si="7"/>
        <v>7137</v>
      </c>
      <c r="AN23" s="399">
        <f t="shared" si="8"/>
        <v>0</v>
      </c>
      <c r="AO23" s="399">
        <f t="shared" si="9"/>
        <v>4470.0000000000018</v>
      </c>
      <c r="AP23" s="399">
        <f t="shared" si="10"/>
        <v>0</v>
      </c>
      <c r="AQ23" s="399">
        <f t="shared" si="11"/>
        <v>2790</v>
      </c>
      <c r="AR23" s="401">
        <f t="shared" si="12"/>
        <v>0</v>
      </c>
      <c r="AS23" s="327"/>
      <c r="AT23" s="323"/>
      <c r="AU23" s="422">
        <f>S23</f>
        <v>155</v>
      </c>
      <c r="AV23" s="324">
        <f t="shared" si="20"/>
        <v>168.61</v>
      </c>
      <c r="AW23" s="324">
        <f>O23</f>
        <v>156</v>
      </c>
      <c r="AX23" s="324"/>
      <c r="AY23" s="324">
        <f t="shared" si="14"/>
        <v>155.55000000000001</v>
      </c>
      <c r="AZ23" s="324"/>
      <c r="BA23" s="324">
        <f>AC23</f>
        <v>143.35</v>
      </c>
      <c r="BB23" s="395"/>
      <c r="BC23" s="397">
        <f t="shared" si="16"/>
        <v>155.70200000000003</v>
      </c>
    </row>
    <row r="24" spans="1:55" x14ac:dyDescent="0.2">
      <c r="A24" s="68">
        <v>14</v>
      </c>
      <c r="B24" s="75"/>
      <c r="C24" s="78"/>
      <c r="D24" s="102" t="s">
        <v>37</v>
      </c>
      <c r="E24" s="75" t="s">
        <v>16</v>
      </c>
      <c r="F24" s="85">
        <v>16983</v>
      </c>
      <c r="G24" s="80">
        <f t="shared" ca="1" si="0"/>
        <v>71</v>
      </c>
      <c r="H24" s="75" t="str">
        <f t="shared" ca="1" si="1"/>
        <v>Super Senior</v>
      </c>
      <c r="I24" s="109">
        <v>2</v>
      </c>
      <c r="J24" s="109">
        <v>2</v>
      </c>
      <c r="K24" s="109">
        <f t="shared" si="2"/>
        <v>21049</v>
      </c>
      <c r="L24" s="109">
        <f>SUM(LARGE(AK24:AN24,{1;2}))+AJ24</f>
        <v>13289</v>
      </c>
      <c r="M24" s="109">
        <f>SUM(LARGE(AO24:AS24,{1;2}))</f>
        <v>7760.0000000000018</v>
      </c>
      <c r="N24" s="125">
        <f t="shared" si="3"/>
        <v>152.90833333333333</v>
      </c>
      <c r="O24" s="128"/>
      <c r="P24" s="129"/>
      <c r="Q24" s="126">
        <v>143.44</v>
      </c>
      <c r="R24" s="130">
        <v>500</v>
      </c>
      <c r="S24" s="128">
        <v>162.66999999999999</v>
      </c>
      <c r="T24" s="129">
        <v>6206</v>
      </c>
      <c r="U24" s="128">
        <v>155.94</v>
      </c>
      <c r="V24" s="129">
        <v>7083</v>
      </c>
      <c r="W24" s="126">
        <v>147.80000000000001</v>
      </c>
      <c r="X24" s="83">
        <f>'TAÇA SP 2018 - 28012018'!E17</f>
        <v>3695.0000000000018</v>
      </c>
      <c r="Y24" s="126"/>
      <c r="Z24" s="127"/>
      <c r="AA24" s="128">
        <v>151.5</v>
      </c>
      <c r="AB24" s="129">
        <v>5004</v>
      </c>
      <c r="AC24" s="126">
        <v>156.1</v>
      </c>
      <c r="AD24" s="130">
        <v>4065</v>
      </c>
      <c r="AE24" s="128"/>
      <c r="AF24" s="129">
        <v>0</v>
      </c>
      <c r="AI24" s="172"/>
      <c r="AJ24" s="400">
        <f t="shared" si="4"/>
        <v>0</v>
      </c>
      <c r="AK24" s="399">
        <f t="shared" si="5"/>
        <v>7083</v>
      </c>
      <c r="AL24" s="399">
        <f t="shared" si="6"/>
        <v>6206</v>
      </c>
      <c r="AM24" s="399">
        <f t="shared" si="7"/>
        <v>0</v>
      </c>
      <c r="AN24" s="399">
        <f t="shared" si="8"/>
        <v>5004</v>
      </c>
      <c r="AO24" s="399">
        <f t="shared" si="9"/>
        <v>3695.0000000000018</v>
      </c>
      <c r="AP24" s="399">
        <f t="shared" si="10"/>
        <v>0</v>
      </c>
      <c r="AQ24" s="399">
        <f t="shared" si="11"/>
        <v>4065</v>
      </c>
      <c r="AR24" s="401">
        <f t="shared" si="12"/>
        <v>500</v>
      </c>
      <c r="AS24" s="172"/>
      <c r="AT24" s="323"/>
      <c r="AU24" s="422">
        <f>S24</f>
        <v>162.66999999999999</v>
      </c>
      <c r="AV24" s="324">
        <f t="shared" si="20"/>
        <v>155.94</v>
      </c>
      <c r="AW24" s="324"/>
      <c r="AX24" s="324">
        <f>AA24</f>
        <v>151.5</v>
      </c>
      <c r="AY24" s="324">
        <f t="shared" si="14"/>
        <v>147.80000000000001</v>
      </c>
      <c r="AZ24" s="324"/>
      <c r="BA24" s="324">
        <f>AC24</f>
        <v>156.1</v>
      </c>
      <c r="BB24" s="395">
        <f>Q24</f>
        <v>143.44</v>
      </c>
      <c r="BC24" s="397">
        <f t="shared" si="16"/>
        <v>152.90833333333333</v>
      </c>
    </row>
    <row r="25" spans="1:55" x14ac:dyDescent="0.2">
      <c r="A25" s="68">
        <v>15</v>
      </c>
      <c r="B25" s="75"/>
      <c r="C25" s="79"/>
      <c r="D25" s="75" t="s">
        <v>101</v>
      </c>
      <c r="E25" s="79" t="s">
        <v>19</v>
      </c>
      <c r="F25" s="79"/>
      <c r="G25" s="80">
        <f t="shared" ca="1" si="0"/>
        <v>118</v>
      </c>
      <c r="H25" s="75" t="str">
        <f t="shared" ca="1" si="1"/>
        <v>Super Senior</v>
      </c>
      <c r="I25" s="109">
        <v>3</v>
      </c>
      <c r="J25" s="109">
        <v>1</v>
      </c>
      <c r="K25" s="109">
        <f t="shared" si="2"/>
        <v>19944</v>
      </c>
      <c r="L25" s="109">
        <f>SUM(LARGE(AK25:AN25,{1;2}))+AJ25</f>
        <v>14904</v>
      </c>
      <c r="M25" s="109">
        <f>SUM(LARGE(AO25:AS25,{1;2}))</f>
        <v>5040</v>
      </c>
      <c r="N25" s="125">
        <f t="shared" si="3"/>
        <v>152.125</v>
      </c>
      <c r="O25" s="128"/>
      <c r="P25" s="129"/>
      <c r="Q25" s="126"/>
      <c r="R25" s="130"/>
      <c r="S25" s="128"/>
      <c r="T25" s="129"/>
      <c r="U25" s="128">
        <v>155.11000000000001</v>
      </c>
      <c r="V25" s="129">
        <v>7000</v>
      </c>
      <c r="W25" s="126"/>
      <c r="X25" s="83"/>
      <c r="Y25" s="126">
        <v>143.41999999999999</v>
      </c>
      <c r="Z25" s="127">
        <v>3638</v>
      </c>
      <c r="AA25" s="128">
        <v>144.12</v>
      </c>
      <c r="AB25" s="129">
        <v>4266</v>
      </c>
      <c r="AC25" s="126">
        <v>165.85</v>
      </c>
      <c r="AD25" s="130">
        <v>5040</v>
      </c>
      <c r="AE25" s="128"/>
      <c r="AF25" s="129">
        <v>0</v>
      </c>
      <c r="AI25" s="172"/>
      <c r="AJ25" s="400">
        <f t="shared" si="4"/>
        <v>3638</v>
      </c>
      <c r="AK25" s="399">
        <f t="shared" si="5"/>
        <v>7000</v>
      </c>
      <c r="AL25" s="399">
        <f t="shared" si="6"/>
        <v>0</v>
      </c>
      <c r="AM25" s="399">
        <f t="shared" si="7"/>
        <v>0</v>
      </c>
      <c r="AN25" s="399">
        <f t="shared" si="8"/>
        <v>4266</v>
      </c>
      <c r="AO25" s="399">
        <f t="shared" si="9"/>
        <v>0</v>
      </c>
      <c r="AP25" s="399">
        <f t="shared" si="10"/>
        <v>0</v>
      </c>
      <c r="AQ25" s="399">
        <f t="shared" si="11"/>
        <v>5040</v>
      </c>
      <c r="AR25" s="401">
        <f t="shared" si="12"/>
        <v>0</v>
      </c>
      <c r="AS25" s="172"/>
      <c r="AT25" s="323">
        <f>Y25</f>
        <v>143.41999999999999</v>
      </c>
      <c r="AU25" s="422"/>
      <c r="AV25" s="324">
        <f t="shared" si="20"/>
        <v>155.11000000000001</v>
      </c>
      <c r="AW25" s="324"/>
      <c r="AX25" s="324">
        <f>AA25</f>
        <v>144.12</v>
      </c>
      <c r="AY25" s="324"/>
      <c r="AZ25" s="324"/>
      <c r="BA25" s="324">
        <f>AC25</f>
        <v>165.85</v>
      </c>
      <c r="BB25" s="395"/>
      <c r="BC25" s="397">
        <f t="shared" si="16"/>
        <v>152.125</v>
      </c>
    </row>
    <row r="26" spans="1:55" x14ac:dyDescent="0.2">
      <c r="A26" s="68">
        <v>16</v>
      </c>
      <c r="B26" s="75"/>
      <c r="C26" s="78"/>
      <c r="D26" s="75" t="s">
        <v>102</v>
      </c>
      <c r="E26" s="79" t="s">
        <v>16</v>
      </c>
      <c r="F26" s="79"/>
      <c r="G26" s="80">
        <f t="shared" ca="1" si="0"/>
        <v>118</v>
      </c>
      <c r="H26" s="75" t="str">
        <f t="shared" ca="1" si="1"/>
        <v>Super Senior</v>
      </c>
      <c r="I26" s="109">
        <v>1</v>
      </c>
      <c r="J26" s="109">
        <v>0</v>
      </c>
      <c r="K26" s="109">
        <f t="shared" si="2"/>
        <v>19317</v>
      </c>
      <c r="L26" s="109">
        <f>SUM(LARGE(AK26:AN26,{1;2}))+AJ26</f>
        <v>19317</v>
      </c>
      <c r="M26" s="109">
        <f>SUM(LARGE(AO26:AS26,{1;2}))</f>
        <v>0</v>
      </c>
      <c r="N26" s="125">
        <f t="shared" si="3"/>
        <v>189.44499999999999</v>
      </c>
      <c r="O26" s="128"/>
      <c r="P26" s="129"/>
      <c r="Q26" s="126"/>
      <c r="R26" s="130"/>
      <c r="S26" s="128">
        <v>193.78</v>
      </c>
      <c r="T26" s="129">
        <v>9317</v>
      </c>
      <c r="U26" s="128">
        <v>185.11</v>
      </c>
      <c r="V26" s="131">
        <v>10000</v>
      </c>
      <c r="W26" s="126"/>
      <c r="X26" s="83"/>
      <c r="Y26" s="126"/>
      <c r="Z26" s="127"/>
      <c r="AA26" s="128"/>
      <c r="AB26" s="129"/>
      <c r="AC26" s="126"/>
      <c r="AD26" s="130">
        <v>0</v>
      </c>
      <c r="AE26" s="128"/>
      <c r="AF26" s="129">
        <v>0</v>
      </c>
      <c r="AI26" s="172"/>
      <c r="AJ26" s="400">
        <f t="shared" si="4"/>
        <v>0</v>
      </c>
      <c r="AK26" s="399">
        <f t="shared" si="5"/>
        <v>10000</v>
      </c>
      <c r="AL26" s="399">
        <f t="shared" si="6"/>
        <v>9317</v>
      </c>
      <c r="AM26" s="399">
        <f t="shared" si="7"/>
        <v>0</v>
      </c>
      <c r="AN26" s="399">
        <f t="shared" si="8"/>
        <v>0</v>
      </c>
      <c r="AO26" s="399">
        <f t="shared" si="9"/>
        <v>0</v>
      </c>
      <c r="AP26" s="399">
        <f t="shared" si="10"/>
        <v>0</v>
      </c>
      <c r="AQ26" s="399">
        <f t="shared" si="11"/>
        <v>0</v>
      </c>
      <c r="AR26" s="401">
        <f t="shared" si="12"/>
        <v>0</v>
      </c>
      <c r="AS26" s="172"/>
      <c r="AT26" s="323"/>
      <c r="AU26" s="422">
        <f>S26</f>
        <v>193.78</v>
      </c>
      <c r="AV26" s="324">
        <f t="shared" si="20"/>
        <v>185.11</v>
      </c>
      <c r="AW26" s="324"/>
      <c r="AX26" s="324"/>
      <c r="AY26" s="324"/>
      <c r="AZ26" s="324"/>
      <c r="BA26" s="324"/>
      <c r="BB26" s="395"/>
      <c r="BC26" s="397">
        <f t="shared" si="16"/>
        <v>189.44499999999999</v>
      </c>
    </row>
    <row r="27" spans="1:55" x14ac:dyDescent="0.2">
      <c r="A27" s="68">
        <v>17</v>
      </c>
      <c r="B27" s="75"/>
      <c r="C27" s="79"/>
      <c r="D27" s="102" t="s">
        <v>40</v>
      </c>
      <c r="E27" s="75" t="s">
        <v>16</v>
      </c>
      <c r="F27" s="85">
        <v>27135</v>
      </c>
      <c r="G27" s="80">
        <f t="shared" ca="1" si="0"/>
        <v>44</v>
      </c>
      <c r="H27" s="75" t="str">
        <f t="shared" ca="1" si="1"/>
        <v>Adulto</v>
      </c>
      <c r="I27" s="109">
        <v>3</v>
      </c>
      <c r="J27" s="109">
        <v>2</v>
      </c>
      <c r="K27" s="109">
        <f t="shared" si="2"/>
        <v>19106</v>
      </c>
      <c r="L27" s="109">
        <f>SUM(LARGE(AK27:AN27,{1;2}))+AJ27</f>
        <v>14611</v>
      </c>
      <c r="M27" s="109">
        <f>SUM(LARGE(AO27:AS27,{1;2}))</f>
        <v>4495.0000000000009</v>
      </c>
      <c r="N27" s="125">
        <f t="shared" si="3"/>
        <v>142.25</v>
      </c>
      <c r="O27" s="128"/>
      <c r="P27" s="129"/>
      <c r="Q27" s="126">
        <v>146.38999999999999</v>
      </c>
      <c r="R27" s="130">
        <v>700</v>
      </c>
      <c r="S27" s="128">
        <v>138.38999999999999</v>
      </c>
      <c r="T27" s="129">
        <v>3778</v>
      </c>
      <c r="U27" s="128">
        <v>144.72</v>
      </c>
      <c r="V27" s="129">
        <v>5961</v>
      </c>
      <c r="W27" s="126">
        <v>135.65</v>
      </c>
      <c r="X27" s="83">
        <f>'TAÇA SP 2018 - 28012018'!E21</f>
        <v>2480.0000000000009</v>
      </c>
      <c r="Y27" s="126">
        <v>146.25</v>
      </c>
      <c r="Z27" s="127">
        <v>3921</v>
      </c>
      <c r="AA27" s="128">
        <v>148.75</v>
      </c>
      <c r="AB27" s="129">
        <v>4729</v>
      </c>
      <c r="AC27" s="126">
        <v>135.6</v>
      </c>
      <c r="AD27" s="130">
        <v>2015</v>
      </c>
      <c r="AE27" s="128"/>
      <c r="AF27" s="129">
        <v>0</v>
      </c>
      <c r="AI27" s="172"/>
      <c r="AJ27" s="400">
        <f t="shared" si="4"/>
        <v>3921</v>
      </c>
      <c r="AK27" s="399">
        <f t="shared" si="5"/>
        <v>5961</v>
      </c>
      <c r="AL27" s="399">
        <f t="shared" si="6"/>
        <v>3778</v>
      </c>
      <c r="AM27" s="399">
        <f t="shared" si="7"/>
        <v>0</v>
      </c>
      <c r="AN27" s="399">
        <f t="shared" si="8"/>
        <v>4729</v>
      </c>
      <c r="AO27" s="399">
        <f t="shared" si="9"/>
        <v>2480.0000000000009</v>
      </c>
      <c r="AP27" s="399">
        <f t="shared" si="10"/>
        <v>0</v>
      </c>
      <c r="AQ27" s="399">
        <f t="shared" si="11"/>
        <v>2015</v>
      </c>
      <c r="AR27" s="401">
        <f t="shared" si="12"/>
        <v>700</v>
      </c>
      <c r="AS27" s="172"/>
      <c r="AT27" s="323">
        <f t="shared" ref="AT27:AT33" si="21">Y27</f>
        <v>146.25</v>
      </c>
      <c r="AU27" s="422">
        <f>S27</f>
        <v>138.38999999999999</v>
      </c>
      <c r="AV27" s="324">
        <f t="shared" si="20"/>
        <v>144.72</v>
      </c>
      <c r="AW27" s="324"/>
      <c r="AX27" s="324">
        <f>AA27</f>
        <v>148.75</v>
      </c>
      <c r="AY27" s="324">
        <f>W27</f>
        <v>135.65</v>
      </c>
      <c r="AZ27" s="324"/>
      <c r="BA27" s="324">
        <f>AC27</f>
        <v>135.6</v>
      </c>
      <c r="BB27" s="395">
        <f>Q27</f>
        <v>146.38999999999999</v>
      </c>
      <c r="BC27" s="397">
        <f t="shared" si="16"/>
        <v>142.25</v>
      </c>
    </row>
    <row r="28" spans="1:55" x14ac:dyDescent="0.2">
      <c r="A28" s="68">
        <v>18</v>
      </c>
      <c r="B28" s="75"/>
      <c r="C28" s="79"/>
      <c r="D28" s="75" t="s">
        <v>99</v>
      </c>
      <c r="E28" s="79" t="s">
        <v>16</v>
      </c>
      <c r="F28" s="79" t="s">
        <v>697</v>
      </c>
      <c r="G28" s="80">
        <f t="shared" ca="1" si="0"/>
        <v>35</v>
      </c>
      <c r="H28" s="75" t="str">
        <f t="shared" ca="1" si="1"/>
        <v>Adulto</v>
      </c>
      <c r="I28" s="109">
        <v>2</v>
      </c>
      <c r="J28" s="109">
        <v>2</v>
      </c>
      <c r="K28" s="109">
        <f t="shared" si="2"/>
        <v>18281</v>
      </c>
      <c r="L28" s="109">
        <f>SUM(LARGE(AK28:AN28,{1;2}))+AJ28</f>
        <v>11846</v>
      </c>
      <c r="M28" s="109">
        <f>SUM(LARGE(AO28:AS28,{1;2}))</f>
        <v>6435</v>
      </c>
      <c r="N28" s="125">
        <f t="shared" si="3"/>
        <v>168.92000000000002</v>
      </c>
      <c r="O28" s="128"/>
      <c r="P28" s="129"/>
      <c r="Q28" s="126"/>
      <c r="R28" s="130"/>
      <c r="S28" s="128"/>
      <c r="T28" s="129"/>
      <c r="U28" s="128"/>
      <c r="V28" s="129"/>
      <c r="W28" s="126"/>
      <c r="X28" s="83"/>
      <c r="Y28" s="126">
        <v>159.71</v>
      </c>
      <c r="Z28" s="127">
        <v>5267</v>
      </c>
      <c r="AA28" s="128">
        <v>167.25</v>
      </c>
      <c r="AB28" s="129">
        <v>6579</v>
      </c>
      <c r="AC28" s="126">
        <v>179.8</v>
      </c>
      <c r="AD28" s="130">
        <v>6435</v>
      </c>
      <c r="AE28" s="128"/>
      <c r="AF28" s="129">
        <v>0</v>
      </c>
      <c r="AI28" s="172"/>
      <c r="AJ28" s="400">
        <f t="shared" si="4"/>
        <v>5267</v>
      </c>
      <c r="AK28" s="399">
        <f t="shared" si="5"/>
        <v>0</v>
      </c>
      <c r="AL28" s="399">
        <f t="shared" si="6"/>
        <v>0</v>
      </c>
      <c r="AM28" s="399">
        <f t="shared" si="7"/>
        <v>0</v>
      </c>
      <c r="AN28" s="399">
        <f t="shared" si="8"/>
        <v>6579</v>
      </c>
      <c r="AO28" s="399">
        <f t="shared" si="9"/>
        <v>0</v>
      </c>
      <c r="AP28" s="399">
        <f t="shared" si="10"/>
        <v>0</v>
      </c>
      <c r="AQ28" s="399">
        <f t="shared" si="11"/>
        <v>6435</v>
      </c>
      <c r="AR28" s="401">
        <f t="shared" si="12"/>
        <v>0</v>
      </c>
      <c r="AS28" s="172"/>
      <c r="AT28" s="323">
        <f t="shared" si="21"/>
        <v>159.71</v>
      </c>
      <c r="AU28" s="422"/>
      <c r="AV28" s="324"/>
      <c r="AW28" s="324"/>
      <c r="AX28" s="324">
        <f>AA28</f>
        <v>167.25</v>
      </c>
      <c r="AY28" s="324"/>
      <c r="AZ28" s="324"/>
      <c r="BA28" s="324">
        <f>AC28</f>
        <v>179.8</v>
      </c>
      <c r="BB28" s="395"/>
      <c r="BC28" s="397">
        <f t="shared" si="16"/>
        <v>168.92000000000002</v>
      </c>
    </row>
    <row r="29" spans="1:55" x14ac:dyDescent="0.2">
      <c r="A29" s="68">
        <v>19</v>
      </c>
      <c r="B29" s="75"/>
      <c r="C29" s="79"/>
      <c r="D29" s="102" t="s">
        <v>41</v>
      </c>
      <c r="E29" s="75" t="s">
        <v>16</v>
      </c>
      <c r="F29" s="85">
        <v>22984</v>
      </c>
      <c r="G29" s="80">
        <f t="shared" ca="1" si="0"/>
        <v>55</v>
      </c>
      <c r="H29" s="75" t="str">
        <f t="shared" ca="1" si="1"/>
        <v>Senior</v>
      </c>
      <c r="I29" s="109">
        <v>3</v>
      </c>
      <c r="J29" s="109">
        <v>2</v>
      </c>
      <c r="K29" s="109">
        <f t="shared" si="2"/>
        <v>15056</v>
      </c>
      <c r="L29" s="109">
        <f>SUM(LARGE(AK29:AN29,{1;2}))+AJ29</f>
        <v>12431</v>
      </c>
      <c r="M29" s="109">
        <f>SUM(LARGE(AO29:AS29,{1;2}))</f>
        <v>2625</v>
      </c>
      <c r="N29" s="125">
        <f t="shared" si="3"/>
        <v>127.99571428571429</v>
      </c>
      <c r="O29" s="128">
        <v>132.63</v>
      </c>
      <c r="P29" s="129">
        <v>4800</v>
      </c>
      <c r="Q29" s="126">
        <v>119.89</v>
      </c>
      <c r="R29" s="130">
        <v>500</v>
      </c>
      <c r="S29" s="128">
        <v>125.44</v>
      </c>
      <c r="T29" s="129">
        <v>2483</v>
      </c>
      <c r="U29" s="128">
        <v>134.5</v>
      </c>
      <c r="V29" s="129">
        <v>4939</v>
      </c>
      <c r="W29" s="126">
        <v>132.1</v>
      </c>
      <c r="X29" s="83">
        <f>'TAÇA SP 2018 - 28012018'!E22</f>
        <v>2125</v>
      </c>
      <c r="Y29" s="126">
        <v>133.96</v>
      </c>
      <c r="Z29" s="127">
        <v>2692</v>
      </c>
      <c r="AA29" s="128"/>
      <c r="AB29" s="129"/>
      <c r="AC29" s="126">
        <v>117.45</v>
      </c>
      <c r="AD29" s="130">
        <v>500</v>
      </c>
      <c r="AE29" s="128"/>
      <c r="AF29" s="129">
        <v>0</v>
      </c>
      <c r="AI29" s="172"/>
      <c r="AJ29" s="400">
        <f t="shared" si="4"/>
        <v>2692</v>
      </c>
      <c r="AK29" s="399">
        <f t="shared" si="5"/>
        <v>4939</v>
      </c>
      <c r="AL29" s="399">
        <f t="shared" si="6"/>
        <v>2483</v>
      </c>
      <c r="AM29" s="399">
        <f t="shared" si="7"/>
        <v>4800</v>
      </c>
      <c r="AN29" s="399">
        <f t="shared" si="8"/>
        <v>0</v>
      </c>
      <c r="AO29" s="399">
        <f t="shared" si="9"/>
        <v>2125</v>
      </c>
      <c r="AP29" s="399">
        <f t="shared" si="10"/>
        <v>0</v>
      </c>
      <c r="AQ29" s="399">
        <f t="shared" si="11"/>
        <v>500</v>
      </c>
      <c r="AR29" s="401">
        <f t="shared" si="12"/>
        <v>500</v>
      </c>
      <c r="AS29" s="172"/>
      <c r="AT29" s="323">
        <f t="shared" si="21"/>
        <v>133.96</v>
      </c>
      <c r="AU29" s="422">
        <f>S29</f>
        <v>125.44</v>
      </c>
      <c r="AV29" s="324">
        <f t="shared" ref="AV29:AV34" si="22">U29</f>
        <v>134.5</v>
      </c>
      <c r="AW29" s="324">
        <f>O29</f>
        <v>132.63</v>
      </c>
      <c r="AX29" s="324"/>
      <c r="AY29" s="324">
        <f>W29</f>
        <v>132.1</v>
      </c>
      <c r="AZ29" s="324"/>
      <c r="BA29" s="324">
        <f>AC29</f>
        <v>117.45</v>
      </c>
      <c r="BB29" s="395">
        <f>Q29</f>
        <v>119.89</v>
      </c>
      <c r="BC29" s="397">
        <f t="shared" si="16"/>
        <v>127.99571428571429</v>
      </c>
    </row>
    <row r="30" spans="1:55" x14ac:dyDescent="0.2">
      <c r="A30" s="68">
        <v>20</v>
      </c>
      <c r="B30" s="75"/>
      <c r="C30" s="79"/>
      <c r="D30" s="102" t="s">
        <v>42</v>
      </c>
      <c r="E30" s="75" t="s">
        <v>16</v>
      </c>
      <c r="F30" s="85">
        <v>17611</v>
      </c>
      <c r="G30" s="80">
        <f t="shared" ca="1" si="0"/>
        <v>70</v>
      </c>
      <c r="H30" s="75" t="str">
        <f t="shared" ca="1" si="1"/>
        <v>Super Senior</v>
      </c>
      <c r="I30" s="109">
        <v>3</v>
      </c>
      <c r="J30" s="109">
        <v>1</v>
      </c>
      <c r="K30" s="109">
        <f t="shared" si="2"/>
        <v>14121</v>
      </c>
      <c r="L30" s="109">
        <f>SUM(LARGE(AK30:AN30,{1;2}))+AJ30</f>
        <v>12476</v>
      </c>
      <c r="M30" s="109">
        <f>SUM(LARGE(AO30:AS30,{1;2}))</f>
        <v>1645</v>
      </c>
      <c r="N30" s="125">
        <f t="shared" si="3"/>
        <v>127.44633333333334</v>
      </c>
      <c r="O30" s="128">
        <f>2185/24</f>
        <v>91.041666666666671</v>
      </c>
      <c r="P30" s="129">
        <v>641</v>
      </c>
      <c r="Q30" s="126"/>
      <c r="R30" s="130"/>
      <c r="S30" s="128">
        <v>136.38999999999999</v>
      </c>
      <c r="T30" s="129">
        <v>3578</v>
      </c>
      <c r="U30" s="128">
        <v>147.16999999999999</v>
      </c>
      <c r="V30" s="129">
        <v>6206</v>
      </c>
      <c r="W30" s="126">
        <v>127.3</v>
      </c>
      <c r="X30" s="83">
        <f>'TAÇA SP 2018 - 28012018'!E23</f>
        <v>1645</v>
      </c>
      <c r="Y30" s="126">
        <v>135.33000000000001</v>
      </c>
      <c r="Z30" s="127">
        <v>2692</v>
      </c>
      <c r="AA30" s="128"/>
      <c r="AB30" s="129"/>
      <c r="AC30" s="126"/>
      <c r="AD30" s="130">
        <v>0</v>
      </c>
      <c r="AE30" s="128"/>
      <c r="AF30" s="129">
        <v>0</v>
      </c>
      <c r="AI30" s="172"/>
      <c r="AJ30" s="400">
        <f t="shared" si="4"/>
        <v>2692</v>
      </c>
      <c r="AK30" s="399">
        <f t="shared" si="5"/>
        <v>6206</v>
      </c>
      <c r="AL30" s="399">
        <f t="shared" si="6"/>
        <v>3578</v>
      </c>
      <c r="AM30" s="399">
        <f t="shared" si="7"/>
        <v>641</v>
      </c>
      <c r="AN30" s="399">
        <f t="shared" si="8"/>
        <v>0</v>
      </c>
      <c r="AO30" s="399">
        <f t="shared" si="9"/>
        <v>1645</v>
      </c>
      <c r="AP30" s="399">
        <f t="shared" si="10"/>
        <v>0</v>
      </c>
      <c r="AQ30" s="399">
        <f t="shared" si="11"/>
        <v>0</v>
      </c>
      <c r="AR30" s="401">
        <f t="shared" si="12"/>
        <v>0</v>
      </c>
      <c r="AS30" s="172"/>
      <c r="AT30" s="323">
        <f t="shared" si="21"/>
        <v>135.33000000000001</v>
      </c>
      <c r="AU30" s="422">
        <f>S30</f>
        <v>136.38999999999999</v>
      </c>
      <c r="AV30" s="324">
        <f t="shared" si="22"/>
        <v>147.16999999999999</v>
      </c>
      <c r="AW30" s="324">
        <f>O30</f>
        <v>91.041666666666671</v>
      </c>
      <c r="AX30" s="324"/>
      <c r="AY30" s="324">
        <f>W30</f>
        <v>127.3</v>
      </c>
      <c r="AZ30" s="324"/>
      <c r="BA30" s="324"/>
      <c r="BB30" s="395"/>
      <c r="BC30" s="397">
        <f t="shared" si="16"/>
        <v>127.44633333333334</v>
      </c>
    </row>
    <row r="31" spans="1:55" x14ac:dyDescent="0.2">
      <c r="A31" s="68">
        <v>21</v>
      </c>
      <c r="B31" s="75"/>
      <c r="C31" s="78"/>
      <c r="D31" s="102" t="s">
        <v>43</v>
      </c>
      <c r="E31" s="75" t="s">
        <v>16</v>
      </c>
      <c r="F31" s="85">
        <v>18568</v>
      </c>
      <c r="G31" s="80">
        <f t="shared" ca="1" si="0"/>
        <v>67</v>
      </c>
      <c r="H31" s="75" t="str">
        <f t="shared" ca="1" si="1"/>
        <v>Super Senior</v>
      </c>
      <c r="I31" s="109">
        <v>3</v>
      </c>
      <c r="J31" s="109">
        <v>2</v>
      </c>
      <c r="K31" s="109">
        <f t="shared" si="2"/>
        <v>13902</v>
      </c>
      <c r="L31" s="109">
        <f>SUM(LARGE(AK31:AN31,{1;2}))+AJ31</f>
        <v>11837</v>
      </c>
      <c r="M31" s="109">
        <f>SUM(LARGE(AO31:AS31,{1;2}))</f>
        <v>2065.0000000000009</v>
      </c>
      <c r="N31" s="125">
        <f t="shared" si="3"/>
        <v>129.48714285714286</v>
      </c>
      <c r="O31" s="128">
        <v>127.63</v>
      </c>
      <c r="P31" s="129">
        <v>4300</v>
      </c>
      <c r="Q31" s="126">
        <v>125.33</v>
      </c>
      <c r="R31" s="130">
        <v>500</v>
      </c>
      <c r="S31" s="128">
        <v>128.22</v>
      </c>
      <c r="T31" s="129">
        <v>2761</v>
      </c>
      <c r="U31" s="128">
        <v>137.44</v>
      </c>
      <c r="V31" s="129">
        <v>5233</v>
      </c>
      <c r="W31" s="126">
        <v>126.5</v>
      </c>
      <c r="X31" s="83">
        <f>'TAÇA SP 2018 - 28012018'!E24</f>
        <v>1565.0000000000009</v>
      </c>
      <c r="Y31" s="126">
        <v>130.08000000000001</v>
      </c>
      <c r="Z31" s="127">
        <v>2304</v>
      </c>
      <c r="AA31" s="128">
        <v>131.21</v>
      </c>
      <c r="AB31" s="129">
        <v>2975</v>
      </c>
      <c r="AC31" s="126"/>
      <c r="AD31" s="130">
        <v>0</v>
      </c>
      <c r="AE31" s="128"/>
      <c r="AF31" s="129">
        <v>0</v>
      </c>
      <c r="AI31" s="172"/>
      <c r="AJ31" s="400">
        <f t="shared" si="4"/>
        <v>2304</v>
      </c>
      <c r="AK31" s="399">
        <f t="shared" si="5"/>
        <v>5233</v>
      </c>
      <c r="AL31" s="399">
        <f t="shared" si="6"/>
        <v>2761</v>
      </c>
      <c r="AM31" s="399">
        <f t="shared" si="7"/>
        <v>4300</v>
      </c>
      <c r="AN31" s="399">
        <f t="shared" si="8"/>
        <v>2975</v>
      </c>
      <c r="AO31" s="399">
        <f t="shared" si="9"/>
        <v>1565.0000000000009</v>
      </c>
      <c r="AP31" s="399">
        <f t="shared" si="10"/>
        <v>0</v>
      </c>
      <c r="AQ31" s="399">
        <f t="shared" si="11"/>
        <v>0</v>
      </c>
      <c r="AR31" s="401">
        <f t="shared" si="12"/>
        <v>500</v>
      </c>
      <c r="AS31" s="172"/>
      <c r="AT31" s="323">
        <f t="shared" si="21"/>
        <v>130.08000000000001</v>
      </c>
      <c r="AU31" s="422">
        <f>S31</f>
        <v>128.22</v>
      </c>
      <c r="AV31" s="324">
        <f t="shared" si="22"/>
        <v>137.44</v>
      </c>
      <c r="AW31" s="324">
        <f>O31</f>
        <v>127.63</v>
      </c>
      <c r="AX31" s="324">
        <f>AA31</f>
        <v>131.21</v>
      </c>
      <c r="AY31" s="324">
        <f>W31</f>
        <v>126.5</v>
      </c>
      <c r="AZ31" s="324"/>
      <c r="BA31" s="324"/>
      <c r="BB31" s="395">
        <f>Q31</f>
        <v>125.33</v>
      </c>
      <c r="BC31" s="397">
        <f t="shared" si="16"/>
        <v>129.48714285714286</v>
      </c>
    </row>
    <row r="32" spans="1:55" x14ac:dyDescent="0.2">
      <c r="A32" s="68">
        <v>22</v>
      </c>
      <c r="B32" s="75"/>
      <c r="C32" s="79"/>
      <c r="D32" s="102" t="s">
        <v>45</v>
      </c>
      <c r="E32" s="75" t="s">
        <v>16</v>
      </c>
      <c r="F32" s="85">
        <v>38039</v>
      </c>
      <c r="G32" s="80">
        <f t="shared" ca="1" si="0"/>
        <v>14</v>
      </c>
      <c r="H32" s="75" t="str">
        <f t="shared" ca="1" si="1"/>
        <v>SUB-16</v>
      </c>
      <c r="I32" s="109">
        <v>3</v>
      </c>
      <c r="J32" s="109">
        <v>2</v>
      </c>
      <c r="K32" s="109">
        <f t="shared" si="2"/>
        <v>12162</v>
      </c>
      <c r="L32" s="109">
        <f>SUM(LARGE(AK32:AN32,{1;2}))+AJ32</f>
        <v>9147</v>
      </c>
      <c r="M32" s="109">
        <f>SUM(LARGE(AO32:AS32,{1;2}))</f>
        <v>3015.0000000000009</v>
      </c>
      <c r="N32" s="125">
        <f t="shared" si="3"/>
        <v>116.2675</v>
      </c>
      <c r="O32" s="128">
        <f>1005/24</f>
        <v>41.875</v>
      </c>
      <c r="P32" s="129">
        <v>500</v>
      </c>
      <c r="Q32" s="126">
        <v>135.5</v>
      </c>
      <c r="R32" s="130">
        <v>500</v>
      </c>
      <c r="S32" s="128">
        <v>129.94</v>
      </c>
      <c r="T32" s="129">
        <v>2933</v>
      </c>
      <c r="U32" s="128">
        <v>132.5</v>
      </c>
      <c r="V32" s="129">
        <v>4739</v>
      </c>
      <c r="W32" s="126">
        <v>136</v>
      </c>
      <c r="X32" s="83">
        <f>'TAÇA SP 2018 - 28012018'!E20</f>
        <v>2515.0000000000009</v>
      </c>
      <c r="Y32" s="126">
        <v>121.79</v>
      </c>
      <c r="Z32" s="127">
        <v>1475</v>
      </c>
      <c r="AA32" s="128"/>
      <c r="AB32" s="129"/>
      <c r="AC32" s="126"/>
      <c r="AD32" s="130">
        <v>0</v>
      </c>
      <c r="AE32" s="128"/>
      <c r="AF32" s="129">
        <v>0</v>
      </c>
      <c r="AI32" s="172"/>
      <c r="AJ32" s="400">
        <f t="shared" si="4"/>
        <v>1475</v>
      </c>
      <c r="AK32" s="399">
        <f t="shared" si="5"/>
        <v>4739</v>
      </c>
      <c r="AL32" s="399">
        <f t="shared" si="6"/>
        <v>2933</v>
      </c>
      <c r="AM32" s="399">
        <f t="shared" si="7"/>
        <v>500</v>
      </c>
      <c r="AN32" s="399">
        <f t="shared" si="8"/>
        <v>0</v>
      </c>
      <c r="AO32" s="399">
        <f t="shared" si="9"/>
        <v>2515.0000000000009</v>
      </c>
      <c r="AP32" s="399">
        <f t="shared" si="10"/>
        <v>0</v>
      </c>
      <c r="AQ32" s="399">
        <f t="shared" si="11"/>
        <v>0</v>
      </c>
      <c r="AR32" s="401">
        <f t="shared" si="12"/>
        <v>500</v>
      </c>
      <c r="AS32" s="172"/>
      <c r="AT32" s="323">
        <f t="shared" si="21"/>
        <v>121.79</v>
      </c>
      <c r="AU32" s="422">
        <f>S32</f>
        <v>129.94</v>
      </c>
      <c r="AV32" s="324">
        <f t="shared" si="22"/>
        <v>132.5</v>
      </c>
      <c r="AW32" s="324">
        <f>O32</f>
        <v>41.875</v>
      </c>
      <c r="AX32" s="324"/>
      <c r="AY32" s="324">
        <f>W32</f>
        <v>136</v>
      </c>
      <c r="AZ32" s="324"/>
      <c r="BA32" s="324"/>
      <c r="BB32" s="395">
        <f>Q32</f>
        <v>135.5</v>
      </c>
      <c r="BC32" s="397">
        <f t="shared" si="16"/>
        <v>116.2675</v>
      </c>
    </row>
    <row r="33" spans="1:55" x14ac:dyDescent="0.2">
      <c r="A33" s="68">
        <v>23</v>
      </c>
      <c r="B33" s="75"/>
      <c r="C33" s="79"/>
      <c r="D33" s="102" t="s">
        <v>345</v>
      </c>
      <c r="E33" s="75" t="s">
        <v>16</v>
      </c>
      <c r="F33" s="75"/>
      <c r="G33" s="80">
        <f t="shared" ca="1" si="0"/>
        <v>118</v>
      </c>
      <c r="H33" s="75" t="str">
        <f t="shared" ca="1" si="1"/>
        <v>Super Senior</v>
      </c>
      <c r="I33" s="109">
        <v>3</v>
      </c>
      <c r="J33" s="109">
        <v>2</v>
      </c>
      <c r="K33" s="109">
        <f t="shared" si="2"/>
        <v>11674</v>
      </c>
      <c r="L33" s="109">
        <f>SUM(LARGE(AK33:AN33,{1;2}))+AJ33</f>
        <v>10674</v>
      </c>
      <c r="M33" s="109">
        <f>SUM(LARGE(AO33:AS33,{1;2}))</f>
        <v>1000</v>
      </c>
      <c r="N33" s="125">
        <f t="shared" si="3"/>
        <v>126.23799999999999</v>
      </c>
      <c r="O33" s="128">
        <v>134.96</v>
      </c>
      <c r="P33" s="129">
        <v>5033</v>
      </c>
      <c r="Q33" s="126">
        <v>127.11</v>
      </c>
      <c r="R33" s="130">
        <v>500</v>
      </c>
      <c r="S33" s="128">
        <v>138.16999999999999</v>
      </c>
      <c r="T33" s="129">
        <v>3756</v>
      </c>
      <c r="U33" s="128">
        <v>130.88999999999999</v>
      </c>
      <c r="V33" s="129">
        <v>4578</v>
      </c>
      <c r="W33" s="126"/>
      <c r="X33" s="83"/>
      <c r="Y33" s="126">
        <v>117.67</v>
      </c>
      <c r="Z33" s="127">
        <v>1063</v>
      </c>
      <c r="AA33" s="128"/>
      <c r="AB33" s="129"/>
      <c r="AC33" s="126">
        <v>117.35</v>
      </c>
      <c r="AD33" s="130">
        <v>500</v>
      </c>
      <c r="AE33" s="128"/>
      <c r="AF33" s="129"/>
      <c r="AI33" s="172"/>
      <c r="AJ33" s="400">
        <f t="shared" si="4"/>
        <v>1063</v>
      </c>
      <c r="AK33" s="399">
        <f t="shared" si="5"/>
        <v>4578</v>
      </c>
      <c r="AL33" s="399">
        <f t="shared" si="6"/>
        <v>3756</v>
      </c>
      <c r="AM33" s="399">
        <f t="shared" si="7"/>
        <v>5033</v>
      </c>
      <c r="AN33" s="399">
        <f t="shared" si="8"/>
        <v>0</v>
      </c>
      <c r="AO33" s="399">
        <f t="shared" si="9"/>
        <v>0</v>
      </c>
      <c r="AP33" s="399">
        <f t="shared" si="10"/>
        <v>0</v>
      </c>
      <c r="AQ33" s="399">
        <f t="shared" si="11"/>
        <v>500</v>
      </c>
      <c r="AR33" s="401">
        <f t="shared" si="12"/>
        <v>500</v>
      </c>
      <c r="AS33" s="172"/>
      <c r="AT33" s="323">
        <f t="shared" si="21"/>
        <v>117.67</v>
      </c>
      <c r="AU33" s="422">
        <f>S33</f>
        <v>138.16999999999999</v>
      </c>
      <c r="AV33" s="324">
        <f t="shared" si="22"/>
        <v>130.88999999999999</v>
      </c>
      <c r="AW33" s="324"/>
      <c r="AX33" s="324"/>
      <c r="AY33" s="324"/>
      <c r="AZ33" s="324"/>
      <c r="BA33" s="324">
        <f>AC33</f>
        <v>117.35</v>
      </c>
      <c r="BB33" s="395">
        <f>Q33</f>
        <v>127.11</v>
      </c>
      <c r="BC33" s="397">
        <f t="shared" si="16"/>
        <v>126.23799999999999</v>
      </c>
    </row>
    <row r="34" spans="1:55" x14ac:dyDescent="0.2">
      <c r="A34" s="68">
        <v>24</v>
      </c>
      <c r="B34" s="75"/>
      <c r="C34" s="79"/>
      <c r="D34" s="23" t="s">
        <v>105</v>
      </c>
      <c r="E34" s="23" t="s">
        <v>107</v>
      </c>
      <c r="F34" s="87"/>
      <c r="G34" s="80">
        <f t="shared" ca="1" si="0"/>
        <v>118</v>
      </c>
      <c r="H34" s="75" t="str">
        <f t="shared" ca="1" si="1"/>
        <v>Super Senior</v>
      </c>
      <c r="I34" s="109">
        <v>2</v>
      </c>
      <c r="J34" s="109">
        <v>0</v>
      </c>
      <c r="K34" s="109">
        <f t="shared" si="2"/>
        <v>11533</v>
      </c>
      <c r="L34" s="109">
        <f>SUM(LARGE(AK34:AN34,{1;2}))+AJ34</f>
        <v>11533</v>
      </c>
      <c r="M34" s="109">
        <f>SUM(LARGE(AO34:AS34,{1;2}))</f>
        <v>0</v>
      </c>
      <c r="N34" s="125">
        <f t="shared" si="3"/>
        <v>150.94999999999999</v>
      </c>
      <c r="O34" s="134"/>
      <c r="P34" s="129"/>
      <c r="Q34" s="132"/>
      <c r="R34" s="130"/>
      <c r="S34" s="134"/>
      <c r="T34" s="129"/>
      <c r="U34" s="134">
        <v>150.11000000000001</v>
      </c>
      <c r="V34" s="129">
        <v>6500</v>
      </c>
      <c r="W34" s="132"/>
      <c r="X34" s="129"/>
      <c r="Y34" s="132"/>
      <c r="Z34" s="130"/>
      <c r="AA34" s="134">
        <v>151.79</v>
      </c>
      <c r="AB34" s="129">
        <v>5033</v>
      </c>
      <c r="AC34" s="132"/>
      <c r="AD34" s="130">
        <v>0</v>
      </c>
      <c r="AE34" s="134"/>
      <c r="AF34" s="129">
        <v>0</v>
      </c>
      <c r="AI34" s="172"/>
      <c r="AJ34" s="400">
        <f t="shared" si="4"/>
        <v>0</v>
      </c>
      <c r="AK34" s="399">
        <f t="shared" si="5"/>
        <v>6500</v>
      </c>
      <c r="AL34" s="399">
        <f t="shared" si="6"/>
        <v>0</v>
      </c>
      <c r="AM34" s="399">
        <f t="shared" si="7"/>
        <v>0</v>
      </c>
      <c r="AN34" s="399">
        <f t="shared" si="8"/>
        <v>5033</v>
      </c>
      <c r="AO34" s="399">
        <f t="shared" si="9"/>
        <v>0</v>
      </c>
      <c r="AP34" s="399">
        <f t="shared" si="10"/>
        <v>0</v>
      </c>
      <c r="AQ34" s="399">
        <f t="shared" si="11"/>
        <v>0</v>
      </c>
      <c r="AR34" s="401">
        <f t="shared" si="12"/>
        <v>0</v>
      </c>
      <c r="AS34" s="172"/>
      <c r="AT34" s="323"/>
      <c r="AU34" s="422"/>
      <c r="AV34" s="324">
        <f t="shared" si="22"/>
        <v>150.11000000000001</v>
      </c>
      <c r="AW34" s="324"/>
      <c r="AX34" s="324">
        <f>AA34</f>
        <v>151.79</v>
      </c>
      <c r="AY34" s="324"/>
      <c r="AZ34" s="324"/>
      <c r="BA34" s="324"/>
      <c r="BB34" s="395"/>
      <c r="BC34" s="397">
        <f t="shared" si="16"/>
        <v>150.94999999999999</v>
      </c>
    </row>
    <row r="35" spans="1:55" x14ac:dyDescent="0.2">
      <c r="A35" s="68">
        <v>25</v>
      </c>
      <c r="B35" s="75"/>
      <c r="C35" s="79"/>
      <c r="D35" s="75" t="s">
        <v>32</v>
      </c>
      <c r="E35" s="75" t="s">
        <v>31</v>
      </c>
      <c r="F35" s="75"/>
      <c r="G35" s="80">
        <f t="shared" ca="1" si="0"/>
        <v>118</v>
      </c>
      <c r="H35" s="75" t="str">
        <f t="shared" ca="1" si="1"/>
        <v>Super Senior</v>
      </c>
      <c r="I35" s="109">
        <v>1</v>
      </c>
      <c r="J35" s="109">
        <v>1</v>
      </c>
      <c r="K35" s="109">
        <f t="shared" si="2"/>
        <v>9946</v>
      </c>
      <c r="L35" s="109">
        <f>SUM(LARGE(AK35:AN35,{1;2}))+AJ35</f>
        <v>5766</v>
      </c>
      <c r="M35" s="109">
        <f>SUM(LARGE(AO35:AS35,{1;2}))</f>
        <v>4180.0000000000009</v>
      </c>
      <c r="N35" s="125">
        <f t="shared" si="3"/>
        <v>155.88499999999999</v>
      </c>
      <c r="O35" s="128"/>
      <c r="P35" s="129"/>
      <c r="Q35" s="126"/>
      <c r="R35" s="130"/>
      <c r="S35" s="128"/>
      <c r="T35" s="129"/>
      <c r="U35" s="128"/>
      <c r="V35" s="129"/>
      <c r="W35" s="126">
        <v>152.65</v>
      </c>
      <c r="X35" s="83">
        <f>'TAÇA SP 2018 - 28012018'!E14</f>
        <v>4180.0000000000009</v>
      </c>
      <c r="Y35" s="126"/>
      <c r="Z35" s="127"/>
      <c r="AA35" s="128">
        <v>159.12</v>
      </c>
      <c r="AB35" s="129">
        <v>5766</v>
      </c>
      <c r="AC35" s="126"/>
      <c r="AD35" s="130">
        <v>0</v>
      </c>
      <c r="AE35" s="128"/>
      <c r="AF35" s="129"/>
      <c r="AI35" s="172"/>
      <c r="AJ35" s="400">
        <f t="shared" si="4"/>
        <v>0</v>
      </c>
      <c r="AK35" s="399">
        <f t="shared" si="5"/>
        <v>0</v>
      </c>
      <c r="AL35" s="399">
        <f t="shared" si="6"/>
        <v>0</v>
      </c>
      <c r="AM35" s="399">
        <f t="shared" si="7"/>
        <v>0</v>
      </c>
      <c r="AN35" s="399">
        <f t="shared" si="8"/>
        <v>5766</v>
      </c>
      <c r="AO35" s="399">
        <f t="shared" si="9"/>
        <v>4180.0000000000009</v>
      </c>
      <c r="AP35" s="399">
        <f t="shared" si="10"/>
        <v>0</v>
      </c>
      <c r="AQ35" s="399">
        <f t="shared" si="11"/>
        <v>0</v>
      </c>
      <c r="AR35" s="401">
        <f t="shared" si="12"/>
        <v>0</v>
      </c>
      <c r="AS35" s="172"/>
      <c r="AT35" s="323"/>
      <c r="AU35" s="422"/>
      <c r="AV35" s="324"/>
      <c r="AW35" s="324"/>
      <c r="AX35" s="324">
        <f>AA35</f>
        <v>159.12</v>
      </c>
      <c r="AY35" s="324">
        <f>W35</f>
        <v>152.65</v>
      </c>
      <c r="AZ35" s="324"/>
      <c r="BA35" s="324"/>
      <c r="BB35" s="395"/>
      <c r="BC35" s="397">
        <f t="shared" si="16"/>
        <v>155.88499999999999</v>
      </c>
    </row>
    <row r="36" spans="1:55" x14ac:dyDescent="0.2">
      <c r="A36" s="68">
        <v>26</v>
      </c>
      <c r="B36" s="75"/>
      <c r="C36" s="79"/>
      <c r="D36" s="75" t="s">
        <v>103</v>
      </c>
      <c r="E36" s="79" t="s">
        <v>16</v>
      </c>
      <c r="F36" s="79" t="s">
        <v>699</v>
      </c>
      <c r="G36" s="80">
        <f t="shared" ca="1" si="0"/>
        <v>50</v>
      </c>
      <c r="H36" s="75" t="str">
        <f t="shared" ca="1" si="1"/>
        <v>Senior</v>
      </c>
      <c r="I36" s="109">
        <v>1</v>
      </c>
      <c r="J36" s="109">
        <v>1</v>
      </c>
      <c r="K36" s="109">
        <f t="shared" si="2"/>
        <v>9473</v>
      </c>
      <c r="L36" s="109">
        <f>SUM(LARGE(AK36:AN36,{1;2}))+AJ36</f>
        <v>7606</v>
      </c>
      <c r="M36" s="109">
        <f>SUM(LARGE(AO36:AS36,{1;2}))</f>
        <v>1867</v>
      </c>
      <c r="N36" s="125">
        <f t="shared" si="3"/>
        <v>139.94666666666666</v>
      </c>
      <c r="O36" s="128"/>
      <c r="P36" s="129"/>
      <c r="Q36" s="126">
        <v>158.06</v>
      </c>
      <c r="R36" s="130">
        <v>1867</v>
      </c>
      <c r="S36" s="128">
        <v>157.28</v>
      </c>
      <c r="T36" s="129">
        <v>5667</v>
      </c>
      <c r="U36" s="128">
        <v>104.5</v>
      </c>
      <c r="V36" s="129">
        <v>1939</v>
      </c>
      <c r="W36" s="126"/>
      <c r="X36" s="83"/>
      <c r="Y36" s="126"/>
      <c r="Z36" s="127"/>
      <c r="AA36" s="128"/>
      <c r="AB36" s="129"/>
      <c r="AC36" s="126"/>
      <c r="AD36" s="130">
        <v>0</v>
      </c>
      <c r="AE36" s="128"/>
      <c r="AF36" s="129">
        <v>0</v>
      </c>
      <c r="AI36" s="172"/>
      <c r="AJ36" s="400">
        <f t="shared" si="4"/>
        <v>0</v>
      </c>
      <c r="AK36" s="399">
        <f t="shared" si="5"/>
        <v>1939</v>
      </c>
      <c r="AL36" s="399">
        <f t="shared" si="6"/>
        <v>5667</v>
      </c>
      <c r="AM36" s="399">
        <f t="shared" si="7"/>
        <v>0</v>
      </c>
      <c r="AN36" s="399">
        <f t="shared" si="8"/>
        <v>0</v>
      </c>
      <c r="AO36" s="399">
        <f t="shared" si="9"/>
        <v>0</v>
      </c>
      <c r="AP36" s="399">
        <f t="shared" si="10"/>
        <v>0</v>
      </c>
      <c r="AQ36" s="399">
        <f t="shared" si="11"/>
        <v>0</v>
      </c>
      <c r="AR36" s="401">
        <f t="shared" si="12"/>
        <v>1867</v>
      </c>
      <c r="AS36" s="172"/>
      <c r="AT36" s="323"/>
      <c r="AU36" s="422">
        <f>S36</f>
        <v>157.28</v>
      </c>
      <c r="AV36" s="324">
        <f>U36</f>
        <v>104.5</v>
      </c>
      <c r="AW36" s="324"/>
      <c r="AX36" s="324"/>
      <c r="AY36" s="324"/>
      <c r="AZ36" s="324"/>
      <c r="BA36" s="324"/>
      <c r="BB36" s="395">
        <f>Q36</f>
        <v>158.06</v>
      </c>
      <c r="BC36" s="397">
        <f t="shared" si="16"/>
        <v>139.94666666666666</v>
      </c>
    </row>
    <row r="37" spans="1:55" x14ac:dyDescent="0.2">
      <c r="A37" s="68">
        <v>27</v>
      </c>
      <c r="B37" s="75"/>
      <c r="C37" s="79"/>
      <c r="D37" s="102" t="s">
        <v>39</v>
      </c>
      <c r="E37" s="75" t="s">
        <v>97</v>
      </c>
      <c r="F37" s="43">
        <v>28323</v>
      </c>
      <c r="G37" s="80">
        <f t="shared" ca="1" si="0"/>
        <v>40</v>
      </c>
      <c r="H37" s="75" t="str">
        <f t="shared" ca="1" si="1"/>
        <v>Adulto</v>
      </c>
      <c r="I37" s="109">
        <v>0</v>
      </c>
      <c r="J37" s="109">
        <v>1</v>
      </c>
      <c r="K37" s="109">
        <f t="shared" si="2"/>
        <v>8126.0000000000018</v>
      </c>
      <c r="L37" s="109">
        <f>SUM(LARGE(AK37:AN37,{1;2}))+AJ37</f>
        <v>5606</v>
      </c>
      <c r="M37" s="109">
        <f>SUM(LARGE(AO37:AS37,{1;2}))</f>
        <v>2520.0000000000018</v>
      </c>
      <c r="N37" s="125">
        <f t="shared" si="3"/>
        <v>146.36000000000001</v>
      </c>
      <c r="O37" s="128"/>
      <c r="P37" s="129"/>
      <c r="Q37" s="126"/>
      <c r="R37" s="130"/>
      <c r="S37" s="128">
        <v>156.66999999999999</v>
      </c>
      <c r="T37" s="129">
        <v>5606</v>
      </c>
      <c r="U37" s="128"/>
      <c r="V37" s="129"/>
      <c r="W37" s="126">
        <v>136.05000000000001</v>
      </c>
      <c r="X37" s="83">
        <f>'TAÇA SP 2018 - 28012018'!E19</f>
        <v>2520.0000000000018</v>
      </c>
      <c r="Y37" s="126"/>
      <c r="Z37" s="127"/>
      <c r="AA37" s="128"/>
      <c r="AB37" s="129"/>
      <c r="AC37" s="126"/>
      <c r="AD37" s="130"/>
      <c r="AE37" s="128"/>
      <c r="AF37" s="129"/>
      <c r="AI37" s="172"/>
      <c r="AJ37" s="400">
        <f t="shared" si="4"/>
        <v>0</v>
      </c>
      <c r="AK37" s="399">
        <f t="shared" si="5"/>
        <v>0</v>
      </c>
      <c r="AL37" s="399">
        <f t="shared" si="6"/>
        <v>5606</v>
      </c>
      <c r="AM37" s="399">
        <f t="shared" si="7"/>
        <v>0</v>
      </c>
      <c r="AN37" s="399">
        <f t="shared" si="8"/>
        <v>0</v>
      </c>
      <c r="AO37" s="399">
        <f t="shared" si="9"/>
        <v>2520.0000000000018</v>
      </c>
      <c r="AP37" s="399">
        <f t="shared" si="10"/>
        <v>0</v>
      </c>
      <c r="AQ37" s="399">
        <f t="shared" si="11"/>
        <v>0</v>
      </c>
      <c r="AR37" s="401">
        <f t="shared" si="12"/>
        <v>0</v>
      </c>
      <c r="AS37" s="172"/>
      <c r="AT37" s="323"/>
      <c r="AU37" s="422">
        <f>S37</f>
        <v>156.66999999999999</v>
      </c>
      <c r="AV37" s="324"/>
      <c r="AW37" s="324"/>
      <c r="AX37" s="324"/>
      <c r="AY37" s="324">
        <f>W37</f>
        <v>136.05000000000001</v>
      </c>
      <c r="AZ37" s="324"/>
      <c r="BA37" s="324"/>
      <c r="BB37" s="395"/>
      <c r="BC37" s="397">
        <f t="shared" si="16"/>
        <v>146.36000000000001</v>
      </c>
    </row>
    <row r="38" spans="1:55" x14ac:dyDescent="0.2">
      <c r="A38" s="68">
        <v>28</v>
      </c>
      <c r="B38" s="75"/>
      <c r="C38" s="78"/>
      <c r="D38" s="75" t="s">
        <v>28</v>
      </c>
      <c r="E38" s="75" t="s">
        <v>19</v>
      </c>
      <c r="F38" s="75"/>
      <c r="G38" s="80">
        <f t="shared" ca="1" si="0"/>
        <v>118</v>
      </c>
      <c r="H38" s="75" t="str">
        <f t="shared" ca="1" si="1"/>
        <v>Super Senior</v>
      </c>
      <c r="I38" s="109">
        <v>1</v>
      </c>
      <c r="J38" s="109">
        <v>1</v>
      </c>
      <c r="K38" s="109">
        <f t="shared" si="2"/>
        <v>7316</v>
      </c>
      <c r="L38" s="109">
        <f>SUM(LARGE(AK38:AN38,{1;2}))+AJ38</f>
        <v>2156</v>
      </c>
      <c r="M38" s="109">
        <f>SUM(LARGE(AO38:AS38,{1;2}))</f>
        <v>5160</v>
      </c>
      <c r="N38" s="125">
        <f t="shared" si="3"/>
        <v>134.56</v>
      </c>
      <c r="O38" s="128"/>
      <c r="P38" s="129"/>
      <c r="Q38" s="126"/>
      <c r="R38" s="130"/>
      <c r="S38" s="128"/>
      <c r="T38" s="129"/>
      <c r="U38" s="128">
        <v>106.67</v>
      </c>
      <c r="V38" s="129">
        <v>2156</v>
      </c>
      <c r="W38" s="126">
        <v>162.44999999999999</v>
      </c>
      <c r="X38" s="83">
        <f>'TAÇA SP 2018 - 28012018'!E10</f>
        <v>5160</v>
      </c>
      <c r="Y38" s="126"/>
      <c r="Z38" s="127">
        <v>0</v>
      </c>
      <c r="AA38" s="128"/>
      <c r="AB38" s="129"/>
      <c r="AC38" s="126"/>
      <c r="AD38" s="130">
        <v>0</v>
      </c>
      <c r="AE38" s="128"/>
      <c r="AF38" s="129">
        <v>0</v>
      </c>
      <c r="AI38" s="172"/>
      <c r="AJ38" s="400">
        <f t="shared" si="4"/>
        <v>0</v>
      </c>
      <c r="AK38" s="399">
        <f t="shared" si="5"/>
        <v>2156</v>
      </c>
      <c r="AL38" s="399">
        <f t="shared" si="6"/>
        <v>0</v>
      </c>
      <c r="AM38" s="399">
        <f t="shared" si="7"/>
        <v>0</v>
      </c>
      <c r="AN38" s="399">
        <f t="shared" si="8"/>
        <v>0</v>
      </c>
      <c r="AO38" s="399">
        <f t="shared" si="9"/>
        <v>5160</v>
      </c>
      <c r="AP38" s="399">
        <f t="shared" si="10"/>
        <v>0</v>
      </c>
      <c r="AQ38" s="399">
        <f t="shared" si="11"/>
        <v>0</v>
      </c>
      <c r="AR38" s="401">
        <f t="shared" si="12"/>
        <v>0</v>
      </c>
      <c r="AS38" s="172"/>
      <c r="AT38" s="323"/>
      <c r="AU38" s="422"/>
      <c r="AV38" s="324">
        <f>U38</f>
        <v>106.67</v>
      </c>
      <c r="AW38" s="324"/>
      <c r="AX38" s="324"/>
      <c r="AY38" s="324">
        <f>W38</f>
        <v>162.44999999999999</v>
      </c>
      <c r="AZ38" s="324"/>
      <c r="BA38" s="324"/>
      <c r="BB38" s="395"/>
      <c r="BC38" s="397">
        <f t="shared" si="16"/>
        <v>134.56</v>
      </c>
    </row>
    <row r="39" spans="1:55" x14ac:dyDescent="0.2">
      <c r="A39" s="68">
        <v>29</v>
      </c>
      <c r="B39" s="75"/>
      <c r="C39" s="78"/>
      <c r="D39" s="75" t="s">
        <v>104</v>
      </c>
      <c r="E39" s="79" t="s">
        <v>19</v>
      </c>
      <c r="F39" s="79"/>
      <c r="G39" s="80">
        <f t="shared" ca="1" si="0"/>
        <v>118</v>
      </c>
      <c r="H39" s="75" t="str">
        <f t="shared" ca="1" si="1"/>
        <v>Super Senior</v>
      </c>
      <c r="I39" s="109">
        <v>1</v>
      </c>
      <c r="J39" s="109">
        <v>0</v>
      </c>
      <c r="K39" s="109">
        <f t="shared" si="2"/>
        <v>6578</v>
      </c>
      <c r="L39" s="109">
        <f>SUM(LARGE(AK39:AN39,{1;2}))+AJ39</f>
        <v>6578</v>
      </c>
      <c r="M39" s="109">
        <f>SUM(LARGE(AO39:AS39,{1;2}))</f>
        <v>0</v>
      </c>
      <c r="N39" s="125">
        <f t="shared" si="3"/>
        <v>150.88999999999999</v>
      </c>
      <c r="O39" s="128"/>
      <c r="P39" s="129"/>
      <c r="Q39" s="126"/>
      <c r="R39" s="130"/>
      <c r="S39" s="128"/>
      <c r="T39" s="129"/>
      <c r="U39" s="128">
        <v>150.88999999999999</v>
      </c>
      <c r="V39" s="129">
        <v>6578</v>
      </c>
      <c r="W39" s="126"/>
      <c r="X39" s="83"/>
      <c r="Y39" s="126"/>
      <c r="Z39" s="127"/>
      <c r="AA39" s="128"/>
      <c r="AB39" s="129"/>
      <c r="AC39" s="126"/>
      <c r="AD39" s="130"/>
      <c r="AE39" s="128"/>
      <c r="AF39" s="129"/>
      <c r="AI39" s="172"/>
      <c r="AJ39" s="400">
        <f t="shared" si="4"/>
        <v>0</v>
      </c>
      <c r="AK39" s="399">
        <f t="shared" si="5"/>
        <v>6578</v>
      </c>
      <c r="AL39" s="399">
        <f t="shared" si="6"/>
        <v>0</v>
      </c>
      <c r="AM39" s="399">
        <f t="shared" si="7"/>
        <v>0</v>
      </c>
      <c r="AN39" s="399">
        <f t="shared" si="8"/>
        <v>0</v>
      </c>
      <c r="AO39" s="399">
        <f t="shared" si="9"/>
        <v>0</v>
      </c>
      <c r="AP39" s="399">
        <f t="shared" si="10"/>
        <v>0</v>
      </c>
      <c r="AQ39" s="399">
        <f t="shared" si="11"/>
        <v>0</v>
      </c>
      <c r="AR39" s="401">
        <f t="shared" si="12"/>
        <v>0</v>
      </c>
      <c r="AS39" s="172"/>
      <c r="AT39" s="323"/>
      <c r="AU39" s="422"/>
      <c r="AV39" s="324">
        <f>U39</f>
        <v>150.88999999999999</v>
      </c>
      <c r="AW39" s="324"/>
      <c r="AX39" s="324"/>
      <c r="AY39" s="324"/>
      <c r="AZ39" s="324"/>
      <c r="BA39" s="324"/>
      <c r="BB39" s="395"/>
      <c r="BC39" s="397">
        <f t="shared" si="16"/>
        <v>150.88999999999999</v>
      </c>
    </row>
    <row r="40" spans="1:55" x14ac:dyDescent="0.2">
      <c r="A40" s="68">
        <v>30</v>
      </c>
      <c r="B40" s="75"/>
      <c r="C40" s="79"/>
      <c r="D40" s="102" t="s">
        <v>47</v>
      </c>
      <c r="E40" s="75" t="s">
        <v>16</v>
      </c>
      <c r="F40" s="75"/>
      <c r="G40" s="80">
        <f t="shared" ca="1" si="0"/>
        <v>118</v>
      </c>
      <c r="H40" s="75" t="str">
        <f t="shared" ca="1" si="1"/>
        <v>Super Senior</v>
      </c>
      <c r="I40" s="109">
        <v>3</v>
      </c>
      <c r="J40" s="109">
        <v>2</v>
      </c>
      <c r="K40" s="109">
        <f t="shared" si="2"/>
        <v>5445</v>
      </c>
      <c r="L40" s="109">
        <f>SUM(LARGE(AK40:AN40,{1;2}))+AJ40</f>
        <v>4445</v>
      </c>
      <c r="M40" s="109">
        <f>SUM(LARGE(AO40:AS40,{1;2}))</f>
        <v>1000</v>
      </c>
      <c r="N40" s="125">
        <f t="shared" si="3"/>
        <v>116.83000000000001</v>
      </c>
      <c r="O40" s="128">
        <v>122</v>
      </c>
      <c r="P40" s="129">
        <v>3737</v>
      </c>
      <c r="Q40" s="126"/>
      <c r="R40" s="130"/>
      <c r="S40" s="128"/>
      <c r="T40" s="129"/>
      <c r="U40" s="128"/>
      <c r="V40" s="129"/>
      <c r="W40" s="126">
        <v>115.1</v>
      </c>
      <c r="X40" s="83">
        <f>'TAÇA SP 2018 - 28012018'!E27</f>
        <v>500</v>
      </c>
      <c r="Y40" s="126">
        <v>114.12</v>
      </c>
      <c r="Z40" s="127">
        <v>708</v>
      </c>
      <c r="AA40" s="128"/>
      <c r="AB40" s="129"/>
      <c r="AC40" s="126">
        <v>116.1</v>
      </c>
      <c r="AD40" s="130">
        <v>500</v>
      </c>
      <c r="AE40" s="128"/>
      <c r="AF40" s="129"/>
      <c r="AI40" s="172"/>
      <c r="AJ40" s="400">
        <f t="shared" si="4"/>
        <v>708</v>
      </c>
      <c r="AK40" s="399">
        <f t="shared" si="5"/>
        <v>0</v>
      </c>
      <c r="AL40" s="399">
        <f t="shared" si="6"/>
        <v>0</v>
      </c>
      <c r="AM40" s="399">
        <f t="shared" si="7"/>
        <v>3737</v>
      </c>
      <c r="AN40" s="399">
        <f t="shared" si="8"/>
        <v>0</v>
      </c>
      <c r="AO40" s="399">
        <f t="shared" si="9"/>
        <v>500</v>
      </c>
      <c r="AP40" s="399">
        <f t="shared" si="10"/>
        <v>0</v>
      </c>
      <c r="AQ40" s="399">
        <f t="shared" si="11"/>
        <v>500</v>
      </c>
      <c r="AR40" s="401">
        <f t="shared" si="12"/>
        <v>0</v>
      </c>
      <c r="AS40" s="172"/>
      <c r="AT40" s="323">
        <f>Y40</f>
        <v>114.12</v>
      </c>
      <c r="AU40" s="422"/>
      <c r="AV40" s="324"/>
      <c r="AW40" s="324">
        <f>O40</f>
        <v>122</v>
      </c>
      <c r="AX40" s="324"/>
      <c r="AY40" s="324">
        <f>W40</f>
        <v>115.1</v>
      </c>
      <c r="AZ40" s="324"/>
      <c r="BA40" s="324">
        <f>AC40</f>
        <v>116.1</v>
      </c>
      <c r="BB40" s="395"/>
      <c r="BC40" s="397">
        <f t="shared" si="16"/>
        <v>116.83000000000001</v>
      </c>
    </row>
    <row r="41" spans="1:55" x14ac:dyDescent="0.2">
      <c r="A41" s="68">
        <v>31</v>
      </c>
      <c r="B41" s="106"/>
      <c r="C41" s="108"/>
      <c r="D41" s="75" t="s">
        <v>116</v>
      </c>
      <c r="E41" s="75" t="s">
        <v>31</v>
      </c>
      <c r="F41" s="75"/>
      <c r="G41" s="80">
        <f t="shared" ca="1" si="0"/>
        <v>118</v>
      </c>
      <c r="H41" s="75" t="str">
        <f t="shared" ca="1" si="1"/>
        <v>Super Senior</v>
      </c>
      <c r="I41" s="109">
        <v>1</v>
      </c>
      <c r="J41" s="109">
        <v>1</v>
      </c>
      <c r="K41" s="109">
        <f t="shared" si="2"/>
        <v>5025</v>
      </c>
      <c r="L41" s="109">
        <f>SUM(LARGE(AK41:AN41,{1;2}))+AJ41</f>
        <v>5025</v>
      </c>
      <c r="M41" s="109">
        <f>SUM(LARGE(AO41:AS41,{1;2}))</f>
        <v>0</v>
      </c>
      <c r="N41" s="125">
        <f t="shared" si="3"/>
        <v>152.745</v>
      </c>
      <c r="O41" s="128"/>
      <c r="P41" s="129"/>
      <c r="Q41" s="126"/>
      <c r="R41" s="130"/>
      <c r="S41" s="128"/>
      <c r="T41" s="129"/>
      <c r="U41" s="128">
        <v>153.78</v>
      </c>
      <c r="V41" s="129"/>
      <c r="W41" s="126"/>
      <c r="X41" s="83"/>
      <c r="Y41" s="126"/>
      <c r="Z41" s="127"/>
      <c r="AA41" s="128">
        <v>151.71</v>
      </c>
      <c r="AB41" s="129">
        <v>5025</v>
      </c>
      <c r="AC41" s="126"/>
      <c r="AD41" s="130"/>
      <c r="AE41" s="128"/>
      <c r="AF41" s="129"/>
      <c r="AI41" s="172"/>
      <c r="AJ41" s="400">
        <f t="shared" si="4"/>
        <v>0</v>
      </c>
      <c r="AK41" s="399">
        <f t="shared" si="5"/>
        <v>0</v>
      </c>
      <c r="AL41" s="399">
        <f t="shared" si="6"/>
        <v>0</v>
      </c>
      <c r="AM41" s="399">
        <f t="shared" si="7"/>
        <v>0</v>
      </c>
      <c r="AN41" s="399">
        <f t="shared" si="8"/>
        <v>5025</v>
      </c>
      <c r="AO41" s="399">
        <f t="shared" si="9"/>
        <v>0</v>
      </c>
      <c r="AP41" s="399">
        <f t="shared" si="10"/>
        <v>0</v>
      </c>
      <c r="AQ41" s="399">
        <f t="shared" si="11"/>
        <v>0</v>
      </c>
      <c r="AR41" s="401">
        <f t="shared" si="12"/>
        <v>0</v>
      </c>
      <c r="AS41" s="172"/>
      <c r="AT41" s="323"/>
      <c r="AU41" s="422"/>
      <c r="AV41" s="324">
        <f>U41</f>
        <v>153.78</v>
      </c>
      <c r="AW41" s="324"/>
      <c r="AX41" s="324">
        <f>AA41</f>
        <v>151.71</v>
      </c>
      <c r="AY41" s="324"/>
      <c r="AZ41" s="324"/>
      <c r="BA41" s="324"/>
      <c r="BB41" s="395"/>
      <c r="BC41" s="397">
        <f t="shared" si="16"/>
        <v>152.745</v>
      </c>
    </row>
    <row r="42" spans="1:55" x14ac:dyDescent="0.2">
      <c r="A42" s="68">
        <v>32</v>
      </c>
      <c r="B42" s="106"/>
      <c r="C42" s="108"/>
      <c r="D42" s="75" t="s">
        <v>336</v>
      </c>
      <c r="E42" s="79" t="s">
        <v>16</v>
      </c>
      <c r="F42" s="79" t="s">
        <v>698</v>
      </c>
      <c r="G42" s="80">
        <f t="shared" ca="1" si="0"/>
        <v>37</v>
      </c>
      <c r="H42" s="75" t="str">
        <f t="shared" ca="1" si="1"/>
        <v>Adulto</v>
      </c>
      <c r="I42" s="109">
        <v>2</v>
      </c>
      <c r="J42" s="109">
        <v>1</v>
      </c>
      <c r="K42" s="109">
        <f t="shared" si="2"/>
        <v>4787</v>
      </c>
      <c r="L42" s="109">
        <f>SUM(LARGE(AK42:AN42,{1;2}))+AJ42</f>
        <v>4787</v>
      </c>
      <c r="M42" s="109">
        <f>SUM(LARGE(AO42:AS42,{1;2}))</f>
        <v>0</v>
      </c>
      <c r="N42" s="125">
        <f t="shared" si="3"/>
        <v>149.33000000000001</v>
      </c>
      <c r="O42" s="128"/>
      <c r="P42" s="129"/>
      <c r="Q42" s="126"/>
      <c r="R42" s="130"/>
      <c r="S42" s="128"/>
      <c r="T42" s="129"/>
      <c r="U42" s="128"/>
      <c r="V42" s="129">
        <v>0</v>
      </c>
      <c r="W42" s="126"/>
      <c r="X42" s="83"/>
      <c r="Y42" s="126"/>
      <c r="Z42" s="127"/>
      <c r="AA42" s="128">
        <v>149.33000000000001</v>
      </c>
      <c r="AB42" s="129">
        <v>4787</v>
      </c>
      <c r="AC42" s="126"/>
      <c r="AD42" s="130">
        <v>0</v>
      </c>
      <c r="AE42" s="128"/>
      <c r="AF42" s="129">
        <v>0</v>
      </c>
      <c r="AI42" s="172"/>
      <c r="AJ42" s="400">
        <f t="shared" si="4"/>
        <v>0</v>
      </c>
      <c r="AK42" s="399">
        <f t="shared" si="5"/>
        <v>0</v>
      </c>
      <c r="AL42" s="399">
        <f t="shared" si="6"/>
        <v>0</v>
      </c>
      <c r="AM42" s="399">
        <f t="shared" si="7"/>
        <v>0</v>
      </c>
      <c r="AN42" s="399">
        <f t="shared" si="8"/>
        <v>4787</v>
      </c>
      <c r="AO42" s="399">
        <f t="shared" si="9"/>
        <v>0</v>
      </c>
      <c r="AP42" s="399">
        <f t="shared" si="10"/>
        <v>0</v>
      </c>
      <c r="AQ42" s="399">
        <f t="shared" si="11"/>
        <v>0</v>
      </c>
      <c r="AR42" s="401">
        <f t="shared" si="12"/>
        <v>0</v>
      </c>
      <c r="AS42" s="172"/>
      <c r="AT42" s="323"/>
      <c r="AU42" s="422"/>
      <c r="AV42" s="324"/>
      <c r="AW42" s="324"/>
      <c r="AX42" s="324">
        <f>AA42</f>
        <v>149.33000000000001</v>
      </c>
      <c r="AY42" s="324"/>
      <c r="AZ42" s="324"/>
      <c r="BA42" s="324"/>
      <c r="BB42" s="395"/>
      <c r="BC42" s="397">
        <f t="shared" si="16"/>
        <v>149.33000000000001</v>
      </c>
    </row>
    <row r="43" spans="1:55" x14ac:dyDescent="0.2">
      <c r="A43" s="68">
        <v>33</v>
      </c>
      <c r="B43" s="75"/>
      <c r="C43" s="79"/>
      <c r="D43" s="23" t="s">
        <v>365</v>
      </c>
      <c r="E43" s="23" t="s">
        <v>97</v>
      </c>
      <c r="F43" s="87"/>
      <c r="G43" s="80">
        <f t="shared" ca="1" si="0"/>
        <v>118</v>
      </c>
      <c r="H43" s="75" t="str">
        <f t="shared" ca="1" si="1"/>
        <v>Super Senior</v>
      </c>
      <c r="I43" s="109">
        <v>1</v>
      </c>
      <c r="J43" s="109">
        <v>0</v>
      </c>
      <c r="K43" s="109">
        <f t="shared" si="2"/>
        <v>4200</v>
      </c>
      <c r="L43" s="109">
        <f>SUM(LARGE(AK43:AN43,{1;2}))+AJ43</f>
        <v>4200</v>
      </c>
      <c r="M43" s="109">
        <f>SUM(LARGE(AO43:AS43,{1;2}))</f>
        <v>0</v>
      </c>
      <c r="N43" s="125">
        <f t="shared" si="3"/>
        <v>143.46</v>
      </c>
      <c r="O43" s="134"/>
      <c r="P43" s="129"/>
      <c r="Q43" s="132"/>
      <c r="R43" s="130"/>
      <c r="S43" s="134"/>
      <c r="T43" s="129"/>
      <c r="U43" s="134"/>
      <c r="V43" s="129"/>
      <c r="W43" s="132"/>
      <c r="X43" s="129"/>
      <c r="Y43" s="132"/>
      <c r="Z43" s="130"/>
      <c r="AA43" s="134">
        <v>143.46</v>
      </c>
      <c r="AB43" s="129">
        <v>4200</v>
      </c>
      <c r="AC43" s="132"/>
      <c r="AD43" s="130"/>
      <c r="AE43" s="134"/>
      <c r="AF43" s="129"/>
      <c r="AI43" s="172"/>
      <c r="AJ43" s="400">
        <f t="shared" si="4"/>
        <v>0</v>
      </c>
      <c r="AK43" s="399">
        <f t="shared" si="5"/>
        <v>0</v>
      </c>
      <c r="AL43" s="399">
        <f t="shared" si="6"/>
        <v>0</v>
      </c>
      <c r="AM43" s="399">
        <f t="shared" si="7"/>
        <v>0</v>
      </c>
      <c r="AN43" s="399">
        <f t="shared" si="8"/>
        <v>4200</v>
      </c>
      <c r="AO43" s="399">
        <f t="shared" si="9"/>
        <v>0</v>
      </c>
      <c r="AP43" s="399">
        <f t="shared" si="10"/>
        <v>0</v>
      </c>
      <c r="AQ43" s="399">
        <f t="shared" si="11"/>
        <v>0</v>
      </c>
      <c r="AR43" s="401">
        <f t="shared" si="12"/>
        <v>0</v>
      </c>
      <c r="AS43" s="172"/>
      <c r="AT43" s="323"/>
      <c r="AU43" s="422"/>
      <c r="AV43" s="324"/>
      <c r="AW43" s="324"/>
      <c r="AX43" s="324">
        <f>AA43</f>
        <v>143.46</v>
      </c>
      <c r="AY43" s="324"/>
      <c r="AZ43" s="324"/>
      <c r="BA43" s="324"/>
      <c r="BB43" s="395"/>
      <c r="BC43" s="397">
        <f t="shared" si="16"/>
        <v>143.46</v>
      </c>
    </row>
    <row r="44" spans="1:55" x14ac:dyDescent="0.2">
      <c r="A44" s="68">
        <v>34</v>
      </c>
      <c r="B44" s="75"/>
      <c r="C44" s="78"/>
      <c r="D44" s="75" t="s">
        <v>33</v>
      </c>
      <c r="E44" s="75" t="s">
        <v>31</v>
      </c>
      <c r="F44" s="85">
        <v>21506</v>
      </c>
      <c r="G44" s="80">
        <f t="shared" ca="1" si="0"/>
        <v>59</v>
      </c>
      <c r="H44" s="75" t="str">
        <f t="shared" ca="1" si="1"/>
        <v>Senior</v>
      </c>
      <c r="I44" s="109">
        <v>0</v>
      </c>
      <c r="J44" s="109">
        <v>1</v>
      </c>
      <c r="K44" s="109">
        <f t="shared" si="2"/>
        <v>3959.9999999999995</v>
      </c>
      <c r="L44" s="109">
        <f>SUM(LARGE(AK44:AN44,{1;2}))+AJ44</f>
        <v>0</v>
      </c>
      <c r="M44" s="109">
        <f>SUM(LARGE(AO44:AS44,{1;2}))</f>
        <v>3959.9999999999995</v>
      </c>
      <c r="N44" s="125">
        <f t="shared" si="3"/>
        <v>150.44999999999999</v>
      </c>
      <c r="O44" s="128"/>
      <c r="P44" s="129"/>
      <c r="Q44" s="126"/>
      <c r="R44" s="130"/>
      <c r="S44" s="128"/>
      <c r="T44" s="129"/>
      <c r="U44" s="128"/>
      <c r="V44" s="129"/>
      <c r="W44" s="126">
        <v>150.44999999999999</v>
      </c>
      <c r="X44" s="83">
        <f>'TAÇA SP 2018 - 28012018'!E15</f>
        <v>3959.9999999999995</v>
      </c>
      <c r="Y44" s="126"/>
      <c r="Z44" s="127"/>
      <c r="AA44" s="128"/>
      <c r="AB44" s="129"/>
      <c r="AC44" s="126"/>
      <c r="AD44" s="130"/>
      <c r="AE44" s="128"/>
      <c r="AF44" s="129"/>
      <c r="AI44" s="172"/>
      <c r="AJ44" s="400">
        <f t="shared" si="4"/>
        <v>0</v>
      </c>
      <c r="AK44" s="399">
        <f t="shared" si="5"/>
        <v>0</v>
      </c>
      <c r="AL44" s="399">
        <f t="shared" si="6"/>
        <v>0</v>
      </c>
      <c r="AM44" s="399">
        <f t="shared" si="7"/>
        <v>0</v>
      </c>
      <c r="AN44" s="399">
        <f t="shared" si="8"/>
        <v>0</v>
      </c>
      <c r="AO44" s="399">
        <f t="shared" si="9"/>
        <v>3959.9999999999995</v>
      </c>
      <c r="AP44" s="399">
        <f t="shared" si="10"/>
        <v>0</v>
      </c>
      <c r="AQ44" s="399">
        <f t="shared" si="11"/>
        <v>0</v>
      </c>
      <c r="AR44" s="401">
        <f t="shared" si="12"/>
        <v>0</v>
      </c>
      <c r="AS44" s="172"/>
      <c r="AT44" s="323"/>
      <c r="AU44" s="422"/>
      <c r="AV44" s="324"/>
      <c r="AW44" s="324"/>
      <c r="AX44" s="324"/>
      <c r="AY44" s="324">
        <f>W44</f>
        <v>150.44999999999999</v>
      </c>
      <c r="AZ44" s="324"/>
      <c r="BA44" s="324"/>
      <c r="BB44" s="395"/>
      <c r="BC44" s="397">
        <f t="shared" si="16"/>
        <v>150.44999999999999</v>
      </c>
    </row>
    <row r="45" spans="1:55" x14ac:dyDescent="0.2">
      <c r="A45" s="68">
        <v>35</v>
      </c>
      <c r="B45" s="75"/>
      <c r="C45" s="79"/>
      <c r="D45" s="102" t="s">
        <v>44</v>
      </c>
      <c r="E45" s="75" t="s">
        <v>16</v>
      </c>
      <c r="F45" s="85">
        <v>22121</v>
      </c>
      <c r="G45" s="80">
        <f t="shared" ca="1" si="0"/>
        <v>57</v>
      </c>
      <c r="H45" s="75" t="str">
        <f t="shared" ca="1" si="1"/>
        <v>Senior</v>
      </c>
      <c r="I45" s="109">
        <v>0</v>
      </c>
      <c r="J45" s="109">
        <v>1</v>
      </c>
      <c r="K45" s="109">
        <f t="shared" si="2"/>
        <v>3924.0000000000009</v>
      </c>
      <c r="L45" s="109">
        <f>SUM(LARGE(AK45:AN45,{1;2}))+AJ45</f>
        <v>2539</v>
      </c>
      <c r="M45" s="109">
        <f>SUM(LARGE(AO45:AS45,{1;2}))</f>
        <v>1385.0000000000009</v>
      </c>
      <c r="N45" s="125">
        <f t="shared" si="3"/>
        <v>127.99333333333334</v>
      </c>
      <c r="O45" s="128"/>
      <c r="P45" s="129"/>
      <c r="Q45" s="126">
        <v>138.28</v>
      </c>
      <c r="R45" s="130">
        <v>500</v>
      </c>
      <c r="S45" s="128">
        <v>126</v>
      </c>
      <c r="T45" s="129">
        <v>2539</v>
      </c>
      <c r="U45" s="128"/>
      <c r="V45" s="129"/>
      <c r="W45" s="126">
        <v>119.7</v>
      </c>
      <c r="X45" s="83">
        <f>'TAÇA SP 2018 - 28012018'!E26</f>
        <v>885.00000000000091</v>
      </c>
      <c r="Y45" s="126"/>
      <c r="Z45" s="127"/>
      <c r="AA45" s="128"/>
      <c r="AB45" s="129"/>
      <c r="AC45" s="126"/>
      <c r="AD45" s="130"/>
      <c r="AE45" s="128"/>
      <c r="AF45" s="129"/>
      <c r="AI45" s="172"/>
      <c r="AJ45" s="400">
        <f t="shared" si="4"/>
        <v>0</v>
      </c>
      <c r="AK45" s="399">
        <f t="shared" si="5"/>
        <v>0</v>
      </c>
      <c r="AL45" s="399">
        <f t="shared" si="6"/>
        <v>2539</v>
      </c>
      <c r="AM45" s="399">
        <f t="shared" si="7"/>
        <v>0</v>
      </c>
      <c r="AN45" s="399">
        <f t="shared" si="8"/>
        <v>0</v>
      </c>
      <c r="AO45" s="399">
        <f t="shared" si="9"/>
        <v>885.00000000000091</v>
      </c>
      <c r="AP45" s="399">
        <f t="shared" si="10"/>
        <v>0</v>
      </c>
      <c r="AQ45" s="399">
        <f t="shared" si="11"/>
        <v>0</v>
      </c>
      <c r="AR45" s="401">
        <f t="shared" si="12"/>
        <v>500</v>
      </c>
      <c r="AS45" s="172"/>
      <c r="AT45" s="323"/>
      <c r="AU45" s="422">
        <f>S45</f>
        <v>126</v>
      </c>
      <c r="AV45" s="324"/>
      <c r="AW45" s="324"/>
      <c r="AX45" s="324"/>
      <c r="AY45" s="324">
        <f>W45</f>
        <v>119.7</v>
      </c>
      <c r="AZ45" s="324"/>
      <c r="BA45" s="324"/>
      <c r="BB45" s="395">
        <f>Q45</f>
        <v>138.28</v>
      </c>
      <c r="BC45" s="397">
        <f t="shared" si="16"/>
        <v>127.99333333333334</v>
      </c>
    </row>
    <row r="46" spans="1:55" x14ac:dyDescent="0.2">
      <c r="A46" s="68">
        <v>36</v>
      </c>
      <c r="B46" s="75"/>
      <c r="C46" s="79"/>
      <c r="D46" s="102" t="s">
        <v>346</v>
      </c>
      <c r="E46" s="75" t="s">
        <v>107</v>
      </c>
      <c r="F46" s="75"/>
      <c r="G46" s="80">
        <f t="shared" ca="1" si="0"/>
        <v>118</v>
      </c>
      <c r="H46" s="75" t="str">
        <f t="shared" ca="1" si="1"/>
        <v>Super Senior</v>
      </c>
      <c r="I46" s="109">
        <v>0</v>
      </c>
      <c r="J46" s="109">
        <v>1</v>
      </c>
      <c r="K46" s="109">
        <f t="shared" si="2"/>
        <v>3880</v>
      </c>
      <c r="L46" s="109">
        <f>SUM(LARGE(AK46:AN46,{1;2}))+AJ46</f>
        <v>0</v>
      </c>
      <c r="M46" s="109">
        <f>SUM(LARGE(AO46:AS46,{1;2}))</f>
        <v>3880</v>
      </c>
      <c r="N46" s="125">
        <f t="shared" si="3"/>
        <v>130.30000000000001</v>
      </c>
      <c r="O46" s="128"/>
      <c r="P46" s="129"/>
      <c r="Q46" s="126"/>
      <c r="R46" s="130"/>
      <c r="S46" s="128"/>
      <c r="T46" s="129"/>
      <c r="U46" s="128"/>
      <c r="V46" s="129"/>
      <c r="W46" s="126"/>
      <c r="X46" s="83"/>
      <c r="Y46" s="126"/>
      <c r="Z46" s="127"/>
      <c r="AA46" s="128"/>
      <c r="AB46" s="129"/>
      <c r="AC46" s="126"/>
      <c r="AD46" s="130"/>
      <c r="AE46" s="128">
        <v>130.30000000000001</v>
      </c>
      <c r="AF46" s="129">
        <v>3880</v>
      </c>
      <c r="AI46" s="172"/>
      <c r="AJ46" s="400">
        <f t="shared" si="4"/>
        <v>0</v>
      </c>
      <c r="AK46" s="399">
        <f t="shared" si="5"/>
        <v>0</v>
      </c>
      <c r="AL46" s="399">
        <f t="shared" si="6"/>
        <v>0</v>
      </c>
      <c r="AM46" s="399">
        <f t="shared" si="7"/>
        <v>0</v>
      </c>
      <c r="AN46" s="399">
        <f t="shared" si="8"/>
        <v>0</v>
      </c>
      <c r="AO46" s="399">
        <f t="shared" si="9"/>
        <v>0</v>
      </c>
      <c r="AP46" s="399">
        <f t="shared" si="10"/>
        <v>3880</v>
      </c>
      <c r="AQ46" s="399">
        <f t="shared" si="11"/>
        <v>0</v>
      </c>
      <c r="AR46" s="401">
        <f t="shared" si="12"/>
        <v>0</v>
      </c>
      <c r="AS46" s="172"/>
      <c r="AT46" s="323"/>
      <c r="AU46" s="422"/>
      <c r="AV46" s="324"/>
      <c r="AW46" s="324"/>
      <c r="AX46" s="324"/>
      <c r="AY46" s="324"/>
      <c r="AZ46" s="324">
        <f>AE46</f>
        <v>130.30000000000001</v>
      </c>
      <c r="BA46" s="324"/>
      <c r="BB46" s="395"/>
      <c r="BC46" s="397">
        <f t="shared" si="16"/>
        <v>130.30000000000001</v>
      </c>
    </row>
    <row r="47" spans="1:55" x14ac:dyDescent="0.2">
      <c r="A47" s="68">
        <v>37</v>
      </c>
      <c r="B47" s="75"/>
      <c r="C47" s="79"/>
      <c r="D47" s="75" t="s">
        <v>338</v>
      </c>
      <c r="E47" s="75" t="s">
        <v>16</v>
      </c>
      <c r="F47" s="75"/>
      <c r="G47" s="80">
        <f t="shared" ca="1" si="0"/>
        <v>118</v>
      </c>
      <c r="H47" s="75" t="str">
        <f t="shared" ca="1" si="1"/>
        <v>Super Senior</v>
      </c>
      <c r="I47" s="109">
        <v>2</v>
      </c>
      <c r="J47" s="109">
        <v>1</v>
      </c>
      <c r="K47" s="109">
        <f t="shared" si="2"/>
        <v>3658</v>
      </c>
      <c r="L47" s="109">
        <f>SUM(LARGE(AK47:AN47,{1;2}))+AJ47</f>
        <v>3658</v>
      </c>
      <c r="M47" s="109">
        <f>SUM(LARGE(AO47:AS47,{1;2}))</f>
        <v>0</v>
      </c>
      <c r="N47" s="125">
        <f t="shared" si="3"/>
        <v>138.04</v>
      </c>
      <c r="O47" s="128"/>
      <c r="P47" s="129"/>
      <c r="Q47" s="126"/>
      <c r="R47" s="130"/>
      <c r="S47" s="128"/>
      <c r="T47" s="129"/>
      <c r="U47" s="128"/>
      <c r="V47" s="129"/>
      <c r="W47" s="126"/>
      <c r="X47" s="83"/>
      <c r="Y47" s="126"/>
      <c r="Z47" s="127"/>
      <c r="AA47" s="128">
        <v>138.04</v>
      </c>
      <c r="AB47" s="129">
        <v>3658</v>
      </c>
      <c r="AC47" s="126"/>
      <c r="AD47" s="130"/>
      <c r="AE47" s="134"/>
      <c r="AF47" s="129"/>
      <c r="AI47" s="172"/>
      <c r="AJ47" s="400">
        <f t="shared" si="4"/>
        <v>0</v>
      </c>
      <c r="AK47" s="399">
        <f t="shared" si="5"/>
        <v>0</v>
      </c>
      <c r="AL47" s="399">
        <f t="shared" si="6"/>
        <v>0</v>
      </c>
      <c r="AM47" s="399">
        <f t="shared" si="7"/>
        <v>0</v>
      </c>
      <c r="AN47" s="399">
        <f t="shared" si="8"/>
        <v>3658</v>
      </c>
      <c r="AO47" s="399">
        <f t="shared" si="9"/>
        <v>0</v>
      </c>
      <c r="AP47" s="399">
        <f t="shared" si="10"/>
        <v>0</v>
      </c>
      <c r="AQ47" s="399">
        <f t="shared" si="11"/>
        <v>0</v>
      </c>
      <c r="AR47" s="401">
        <f t="shared" si="12"/>
        <v>0</v>
      </c>
      <c r="AS47" s="172"/>
      <c r="AT47" s="323"/>
      <c r="AU47" s="422"/>
      <c r="AV47" s="324"/>
      <c r="AW47" s="324"/>
      <c r="AX47" s="324">
        <f>AA47</f>
        <v>138.04</v>
      </c>
      <c r="AY47" s="324"/>
      <c r="AZ47" s="324"/>
      <c r="BA47" s="324"/>
      <c r="BB47" s="395"/>
      <c r="BC47" s="397">
        <f t="shared" si="16"/>
        <v>138.04</v>
      </c>
    </row>
    <row r="48" spans="1:55" x14ac:dyDescent="0.2">
      <c r="A48" s="68">
        <v>38</v>
      </c>
      <c r="B48" s="75"/>
      <c r="C48" s="79"/>
      <c r="D48" s="102" t="s">
        <v>683</v>
      </c>
      <c r="E48" s="75" t="s">
        <v>16</v>
      </c>
      <c r="F48" s="75"/>
      <c r="G48" s="80">
        <f t="shared" ca="1" si="0"/>
        <v>118</v>
      </c>
      <c r="H48" s="75" t="str">
        <f t="shared" ca="1" si="1"/>
        <v>Super Senior</v>
      </c>
      <c r="I48" s="109">
        <v>1</v>
      </c>
      <c r="J48" s="109">
        <v>0</v>
      </c>
      <c r="K48" s="109">
        <f t="shared" si="2"/>
        <v>2928</v>
      </c>
      <c r="L48" s="109">
        <f>SUM(LARGE(AK48:AN48,{1;2}))+AJ48</f>
        <v>2928</v>
      </c>
      <c r="M48" s="109">
        <f>SUM(LARGE(AO48:AS48,{1;2}))</f>
        <v>0</v>
      </c>
      <c r="N48" s="125">
        <f t="shared" si="3"/>
        <v>118.47499999999999</v>
      </c>
      <c r="O48" s="128">
        <v>121.96</v>
      </c>
      <c r="P48" s="129">
        <v>3733</v>
      </c>
      <c r="Q48" s="126">
        <v>122.56</v>
      </c>
      <c r="R48" s="130">
        <v>500</v>
      </c>
      <c r="S48" s="128"/>
      <c r="T48" s="129"/>
      <c r="U48" s="128">
        <v>114.39</v>
      </c>
      <c r="V48" s="129">
        <v>2928</v>
      </c>
      <c r="W48" s="126"/>
      <c r="X48" s="83"/>
      <c r="Y48" s="126"/>
      <c r="Z48" s="127"/>
      <c r="AA48" s="128"/>
      <c r="AB48" s="129"/>
      <c r="AC48" s="126"/>
      <c r="AD48" s="130"/>
      <c r="AE48" s="128"/>
      <c r="AF48" s="129"/>
      <c r="AI48" s="172"/>
      <c r="AJ48" s="400">
        <v>0</v>
      </c>
      <c r="AK48" s="399">
        <f t="shared" si="5"/>
        <v>2928</v>
      </c>
      <c r="AL48" s="399">
        <f t="shared" si="6"/>
        <v>0</v>
      </c>
      <c r="AM48" s="399">
        <v>0</v>
      </c>
      <c r="AN48" s="399">
        <v>0</v>
      </c>
      <c r="AO48" s="399">
        <v>0</v>
      </c>
      <c r="AP48" s="399">
        <v>0</v>
      </c>
      <c r="AQ48" s="399">
        <v>0</v>
      </c>
      <c r="AR48" s="401">
        <v>0</v>
      </c>
      <c r="AS48" s="172"/>
      <c r="AT48" s="323"/>
      <c r="AU48" s="422"/>
      <c r="AV48" s="324">
        <f>U48</f>
        <v>114.39</v>
      </c>
      <c r="AW48" s="324"/>
      <c r="AX48" s="324"/>
      <c r="AY48" s="324"/>
      <c r="AZ48" s="324"/>
      <c r="BA48" s="324"/>
      <c r="BB48" s="395">
        <f>Q48</f>
        <v>122.56</v>
      </c>
      <c r="BC48" s="397">
        <f t="shared" si="16"/>
        <v>118.47499999999999</v>
      </c>
    </row>
    <row r="49" spans="1:55" x14ac:dyDescent="0.2">
      <c r="A49" s="68">
        <v>39</v>
      </c>
      <c r="B49" s="75"/>
      <c r="C49" s="79"/>
      <c r="D49" s="102" t="s">
        <v>113</v>
      </c>
      <c r="E49" s="75" t="s">
        <v>107</v>
      </c>
      <c r="F49" s="75"/>
      <c r="G49" s="80">
        <f t="shared" ca="1" si="0"/>
        <v>118</v>
      </c>
      <c r="H49" s="75" t="str">
        <f t="shared" ca="1" si="1"/>
        <v>Super Senior</v>
      </c>
      <c r="I49" s="109">
        <v>0</v>
      </c>
      <c r="J49" s="109">
        <v>1</v>
      </c>
      <c r="K49" s="109">
        <f t="shared" si="2"/>
        <v>1640</v>
      </c>
      <c r="L49" s="109">
        <f>SUM(LARGE(AK49:AN49,{1;2}))+AJ49</f>
        <v>0</v>
      </c>
      <c r="M49" s="109">
        <f>SUM(LARGE(AO49:AS49,{1;2}))</f>
        <v>1640</v>
      </c>
      <c r="N49" s="125">
        <f t="shared" si="3"/>
        <v>107.9</v>
      </c>
      <c r="O49" s="128"/>
      <c r="P49" s="129"/>
      <c r="Q49" s="126"/>
      <c r="R49" s="130"/>
      <c r="S49" s="128"/>
      <c r="T49" s="129"/>
      <c r="U49" s="128"/>
      <c r="V49" s="129"/>
      <c r="W49" s="126"/>
      <c r="X49" s="83"/>
      <c r="Y49" s="126"/>
      <c r="Z49" s="127"/>
      <c r="AA49" s="128"/>
      <c r="AB49" s="129"/>
      <c r="AC49" s="126"/>
      <c r="AD49" s="130"/>
      <c r="AE49" s="128">
        <v>107.9</v>
      </c>
      <c r="AF49" s="129">
        <v>1640</v>
      </c>
      <c r="AI49" s="172"/>
      <c r="AJ49" s="400">
        <f t="shared" ref="AJ49:AJ57" si="23">Z49</f>
        <v>0</v>
      </c>
      <c r="AK49" s="399">
        <f t="shared" si="5"/>
        <v>0</v>
      </c>
      <c r="AL49" s="399">
        <f t="shared" si="6"/>
        <v>0</v>
      </c>
      <c r="AM49" s="399">
        <f t="shared" ref="AM49:AM57" si="24">P49</f>
        <v>0</v>
      </c>
      <c r="AN49" s="399">
        <f t="shared" ref="AN49:AN57" si="25">AB49</f>
        <v>0</v>
      </c>
      <c r="AO49" s="399">
        <f t="shared" ref="AO49:AO57" si="26">X49</f>
        <v>0</v>
      </c>
      <c r="AP49" s="399">
        <f t="shared" ref="AP49:AP57" si="27">AF49</f>
        <v>1640</v>
      </c>
      <c r="AQ49" s="399">
        <f t="shared" ref="AQ49:AQ57" si="28">AD49</f>
        <v>0</v>
      </c>
      <c r="AR49" s="401">
        <f t="shared" ref="AR49:AR57" si="29">R49</f>
        <v>0</v>
      </c>
      <c r="AS49" s="172"/>
      <c r="AT49" s="323"/>
      <c r="AU49" s="422"/>
      <c r="AV49" s="324"/>
      <c r="AW49" s="324"/>
      <c r="AX49" s="324"/>
      <c r="AY49" s="324"/>
      <c r="AZ49" s="324">
        <f>AE49</f>
        <v>107.9</v>
      </c>
      <c r="BA49" s="324"/>
      <c r="BB49" s="395"/>
      <c r="BC49" s="397">
        <f t="shared" si="16"/>
        <v>107.9</v>
      </c>
    </row>
    <row r="50" spans="1:55" x14ac:dyDescent="0.2">
      <c r="A50" s="68">
        <v>40</v>
      </c>
      <c r="B50" s="75"/>
      <c r="C50" s="79"/>
      <c r="D50" s="102" t="s">
        <v>694</v>
      </c>
      <c r="E50" s="75" t="s">
        <v>97</v>
      </c>
      <c r="F50" s="75"/>
      <c r="G50" s="80">
        <f t="shared" ca="1" si="0"/>
        <v>118</v>
      </c>
      <c r="H50" s="75" t="str">
        <f t="shared" ca="1" si="1"/>
        <v>Super Senior</v>
      </c>
      <c r="I50" s="109">
        <v>1</v>
      </c>
      <c r="J50" s="109">
        <v>0</v>
      </c>
      <c r="K50" s="109">
        <f t="shared" si="2"/>
        <v>500</v>
      </c>
      <c r="L50" s="109">
        <f>SUM(LARGE(AK50:AN50,{1;2}))+AJ50</f>
        <v>500</v>
      </c>
      <c r="M50" s="109">
        <f>SUM(LARGE(AO50:AS50,{1;2}))</f>
        <v>0</v>
      </c>
      <c r="N50" s="125">
        <f t="shared" si="3"/>
        <v>72.56</v>
      </c>
      <c r="O50" s="128"/>
      <c r="P50" s="129"/>
      <c r="Q50" s="126"/>
      <c r="R50" s="130"/>
      <c r="S50" s="128"/>
      <c r="T50" s="129"/>
      <c r="U50" s="128">
        <v>72.56</v>
      </c>
      <c r="V50" s="129">
        <v>500</v>
      </c>
      <c r="W50" s="126"/>
      <c r="X50" s="83"/>
      <c r="Y50" s="126"/>
      <c r="Z50" s="127"/>
      <c r="AA50" s="128"/>
      <c r="AB50" s="129"/>
      <c r="AC50" s="126"/>
      <c r="AD50" s="130"/>
      <c r="AE50" s="128"/>
      <c r="AF50" s="129"/>
      <c r="AI50" s="172"/>
      <c r="AJ50" s="400">
        <f t="shared" si="23"/>
        <v>0</v>
      </c>
      <c r="AK50" s="399">
        <f t="shared" si="5"/>
        <v>500</v>
      </c>
      <c r="AL50" s="399">
        <f t="shared" si="6"/>
        <v>0</v>
      </c>
      <c r="AM50" s="399">
        <f t="shared" si="24"/>
        <v>0</v>
      </c>
      <c r="AN50" s="399">
        <f t="shared" si="25"/>
        <v>0</v>
      </c>
      <c r="AO50" s="399">
        <f t="shared" si="26"/>
        <v>0</v>
      </c>
      <c r="AP50" s="399">
        <f t="shared" si="27"/>
        <v>0</v>
      </c>
      <c r="AQ50" s="399">
        <f t="shared" si="28"/>
        <v>0</v>
      </c>
      <c r="AR50" s="401">
        <f t="shared" si="29"/>
        <v>0</v>
      </c>
      <c r="AS50" s="172"/>
      <c r="AT50" s="323"/>
      <c r="AU50" s="422"/>
      <c r="AV50" s="324">
        <f>U50</f>
        <v>72.56</v>
      </c>
      <c r="AW50" s="324"/>
      <c r="AX50" s="324"/>
      <c r="AY50" s="324"/>
      <c r="AZ50" s="324"/>
      <c r="BA50" s="324"/>
      <c r="BB50" s="395"/>
      <c r="BC50" s="397">
        <f t="shared" si="16"/>
        <v>72.56</v>
      </c>
    </row>
    <row r="51" spans="1:55" x14ac:dyDescent="0.2">
      <c r="A51" s="68">
        <v>41</v>
      </c>
      <c r="B51" s="75"/>
      <c r="C51" s="79"/>
      <c r="D51" s="102" t="s">
        <v>112</v>
      </c>
      <c r="E51" s="75" t="s">
        <v>16</v>
      </c>
      <c r="F51" s="75"/>
      <c r="G51" s="80">
        <f t="shared" ca="1" si="0"/>
        <v>118</v>
      </c>
      <c r="H51" s="75" t="str">
        <f t="shared" ca="1" si="1"/>
        <v>Super Senior</v>
      </c>
      <c r="I51" s="109">
        <v>0</v>
      </c>
      <c r="J51" s="109">
        <v>1</v>
      </c>
      <c r="K51" s="109">
        <f t="shared" si="2"/>
        <v>0</v>
      </c>
      <c r="L51" s="109">
        <f>SUM(LARGE(AK51:AN51,{1;2}))+AJ51</f>
        <v>0</v>
      </c>
      <c r="M51" s="109">
        <f>SUM(LARGE(AO51:AS51,{1;2}))</f>
        <v>0</v>
      </c>
      <c r="N51" s="125" t="e">
        <f t="shared" si="3"/>
        <v>#DIV/0!</v>
      </c>
      <c r="O51" s="128"/>
      <c r="P51" s="129"/>
      <c r="Q51" s="126"/>
      <c r="R51" s="130"/>
      <c r="S51" s="128"/>
      <c r="T51" s="129"/>
      <c r="U51" s="128"/>
      <c r="V51" s="129"/>
      <c r="W51" s="126"/>
      <c r="X51" s="83"/>
      <c r="Y51" s="126"/>
      <c r="Z51" s="127"/>
      <c r="AA51" s="128"/>
      <c r="AB51" s="129"/>
      <c r="AC51" s="126"/>
      <c r="AD51" s="130"/>
      <c r="AE51" s="128"/>
      <c r="AF51" s="129"/>
      <c r="AI51" s="172"/>
      <c r="AJ51" s="400">
        <f t="shared" si="23"/>
        <v>0</v>
      </c>
      <c r="AK51" s="399">
        <f t="shared" si="5"/>
        <v>0</v>
      </c>
      <c r="AL51" s="399">
        <f t="shared" si="6"/>
        <v>0</v>
      </c>
      <c r="AM51" s="399">
        <f t="shared" si="24"/>
        <v>0</v>
      </c>
      <c r="AN51" s="399">
        <f t="shared" si="25"/>
        <v>0</v>
      </c>
      <c r="AO51" s="399">
        <f t="shared" si="26"/>
        <v>0</v>
      </c>
      <c r="AP51" s="399">
        <f t="shared" si="27"/>
        <v>0</v>
      </c>
      <c r="AQ51" s="399">
        <f t="shared" si="28"/>
        <v>0</v>
      </c>
      <c r="AR51" s="401">
        <f t="shared" si="29"/>
        <v>0</v>
      </c>
      <c r="AS51" s="419"/>
      <c r="AT51" s="323"/>
      <c r="AU51" s="422"/>
      <c r="AV51" s="324"/>
      <c r="AW51" s="324"/>
      <c r="AX51" s="324"/>
      <c r="AY51" s="324"/>
      <c r="AZ51" s="324"/>
      <c r="BA51" s="324"/>
      <c r="BB51" s="395"/>
      <c r="BC51" s="397" t="e">
        <f t="shared" si="16"/>
        <v>#DIV/0!</v>
      </c>
    </row>
    <row r="52" spans="1:55" x14ac:dyDescent="0.2">
      <c r="A52" s="68">
        <v>42</v>
      </c>
      <c r="B52" s="75"/>
      <c r="C52" s="79"/>
      <c r="D52" s="102" t="s">
        <v>114</v>
      </c>
      <c r="E52" s="75" t="s">
        <v>16</v>
      </c>
      <c r="F52" s="75"/>
      <c r="G52" s="80">
        <f t="shared" ca="1" si="0"/>
        <v>118</v>
      </c>
      <c r="H52" s="75" t="str">
        <f t="shared" ca="1" si="1"/>
        <v>Super Senior</v>
      </c>
      <c r="I52" s="109">
        <v>0</v>
      </c>
      <c r="J52" s="109">
        <v>1</v>
      </c>
      <c r="K52" s="109">
        <f t="shared" si="2"/>
        <v>0</v>
      </c>
      <c r="L52" s="109">
        <f>SUM(LARGE(AK52:AN52,{1;2}))+AJ52</f>
        <v>0</v>
      </c>
      <c r="M52" s="109">
        <f>SUM(LARGE(AO52:AS52,{1;2}))</f>
        <v>0</v>
      </c>
      <c r="N52" s="125" t="e">
        <f t="shared" si="3"/>
        <v>#DIV/0!</v>
      </c>
      <c r="O52" s="128"/>
      <c r="P52" s="129"/>
      <c r="Q52" s="126"/>
      <c r="R52" s="130"/>
      <c r="S52" s="128"/>
      <c r="T52" s="129"/>
      <c r="U52" s="128"/>
      <c r="V52" s="129"/>
      <c r="W52" s="126"/>
      <c r="X52" s="83"/>
      <c r="Y52" s="126"/>
      <c r="Z52" s="127"/>
      <c r="AA52" s="128"/>
      <c r="AB52" s="129"/>
      <c r="AC52" s="126"/>
      <c r="AD52" s="130"/>
      <c r="AE52" s="128"/>
      <c r="AF52" s="129"/>
      <c r="AI52" s="172"/>
      <c r="AJ52" s="400">
        <f t="shared" si="23"/>
        <v>0</v>
      </c>
      <c r="AK52" s="399">
        <f t="shared" si="5"/>
        <v>0</v>
      </c>
      <c r="AL52" s="399">
        <f t="shared" si="6"/>
        <v>0</v>
      </c>
      <c r="AM52" s="399">
        <f t="shared" si="24"/>
        <v>0</v>
      </c>
      <c r="AN52" s="399">
        <f t="shared" si="25"/>
        <v>0</v>
      </c>
      <c r="AO52" s="399">
        <f t="shared" si="26"/>
        <v>0</v>
      </c>
      <c r="AP52" s="399">
        <f t="shared" si="27"/>
        <v>0</v>
      </c>
      <c r="AQ52" s="399">
        <f t="shared" si="28"/>
        <v>0</v>
      </c>
      <c r="AR52" s="401">
        <f t="shared" si="29"/>
        <v>0</v>
      </c>
      <c r="AS52" s="419"/>
      <c r="AT52" s="323"/>
      <c r="AU52" s="422"/>
      <c r="AV52" s="324"/>
      <c r="AW52" s="324"/>
      <c r="AX52" s="324"/>
      <c r="AY52" s="324"/>
      <c r="AZ52" s="324"/>
      <c r="BA52" s="324"/>
      <c r="BB52" s="395"/>
      <c r="BC52" s="397" t="e">
        <f t="shared" si="16"/>
        <v>#DIV/0!</v>
      </c>
    </row>
    <row r="53" spans="1:55" x14ac:dyDescent="0.2">
      <c r="A53" s="68">
        <v>43</v>
      </c>
      <c r="B53" s="75"/>
      <c r="C53" s="79"/>
      <c r="D53" s="102" t="s">
        <v>368</v>
      </c>
      <c r="E53" s="75" t="s">
        <v>16</v>
      </c>
      <c r="F53" s="75"/>
      <c r="G53" s="80">
        <f t="shared" ca="1" si="0"/>
        <v>118</v>
      </c>
      <c r="H53" s="75" t="str">
        <f t="shared" ca="1" si="1"/>
        <v>Super Senior</v>
      </c>
      <c r="I53" s="109">
        <v>0</v>
      </c>
      <c r="J53" s="109">
        <v>1</v>
      </c>
      <c r="K53" s="109">
        <f t="shared" si="2"/>
        <v>0</v>
      </c>
      <c r="L53" s="109">
        <f>SUM(LARGE(AK53:AN53,{1;2}))+AJ53</f>
        <v>0</v>
      </c>
      <c r="M53" s="109">
        <f>SUM(LARGE(AO53:AS53,{1;2}))</f>
        <v>0</v>
      </c>
      <c r="N53" s="125" t="e">
        <f t="shared" si="3"/>
        <v>#DIV/0!</v>
      </c>
      <c r="O53" s="138"/>
      <c r="P53" s="139"/>
      <c r="Q53" s="135"/>
      <c r="R53" s="140"/>
      <c r="S53" s="138"/>
      <c r="T53" s="139"/>
      <c r="U53" s="138"/>
      <c r="V53" s="139"/>
      <c r="W53" s="135"/>
      <c r="X53" s="136"/>
      <c r="Y53" s="135"/>
      <c r="Z53" s="137"/>
      <c r="AA53" s="138"/>
      <c r="AB53" s="139"/>
      <c r="AC53" s="135"/>
      <c r="AD53" s="140"/>
      <c r="AE53" s="138"/>
      <c r="AF53" s="139"/>
      <c r="AI53" s="172"/>
      <c r="AJ53" s="400">
        <f t="shared" si="23"/>
        <v>0</v>
      </c>
      <c r="AK53" s="399">
        <f t="shared" si="5"/>
        <v>0</v>
      </c>
      <c r="AL53" s="399">
        <f t="shared" si="6"/>
        <v>0</v>
      </c>
      <c r="AM53" s="399">
        <f t="shared" si="24"/>
        <v>0</v>
      </c>
      <c r="AN53" s="399">
        <f t="shared" si="25"/>
        <v>0</v>
      </c>
      <c r="AO53" s="399">
        <f t="shared" si="26"/>
        <v>0</v>
      </c>
      <c r="AP53" s="399">
        <f t="shared" si="27"/>
        <v>0</v>
      </c>
      <c r="AQ53" s="399">
        <f t="shared" si="28"/>
        <v>0</v>
      </c>
      <c r="AR53" s="401">
        <f t="shared" si="29"/>
        <v>0</v>
      </c>
      <c r="AS53" s="419"/>
      <c r="AT53" s="323"/>
      <c r="AU53" s="422"/>
      <c r="AV53" s="324"/>
      <c r="AW53" s="324"/>
      <c r="AX53" s="324"/>
      <c r="AY53" s="324"/>
      <c r="AZ53" s="324"/>
      <c r="BA53" s="324"/>
      <c r="BB53" s="395"/>
      <c r="BC53" s="397" t="e">
        <f t="shared" si="16"/>
        <v>#DIV/0!</v>
      </c>
    </row>
    <row r="54" spans="1:55" x14ac:dyDescent="0.2">
      <c r="A54" s="68">
        <v>44</v>
      </c>
      <c r="B54" s="75"/>
      <c r="C54" s="79"/>
      <c r="D54" s="102" t="s">
        <v>357</v>
      </c>
      <c r="E54" s="75" t="s">
        <v>16</v>
      </c>
      <c r="F54" s="75"/>
      <c r="G54" s="80">
        <f t="shared" ca="1" si="0"/>
        <v>118</v>
      </c>
      <c r="H54" s="75" t="str">
        <f t="shared" ca="1" si="1"/>
        <v>Super Senior</v>
      </c>
      <c r="I54" s="109">
        <v>0</v>
      </c>
      <c r="J54" s="109">
        <v>1</v>
      </c>
      <c r="K54" s="109">
        <f t="shared" si="2"/>
        <v>0</v>
      </c>
      <c r="L54" s="109">
        <f>SUM(LARGE(AK54:AN54,{1;2}))+AJ54</f>
        <v>0</v>
      </c>
      <c r="M54" s="109">
        <f>SUM(LARGE(AO54:AS54,{1;2}))</f>
        <v>0</v>
      </c>
      <c r="N54" s="125" t="e">
        <f t="shared" si="3"/>
        <v>#DIV/0!</v>
      </c>
      <c r="O54" s="138"/>
      <c r="P54" s="139"/>
      <c r="Q54" s="135"/>
      <c r="R54" s="140"/>
      <c r="S54" s="138"/>
      <c r="T54" s="139"/>
      <c r="U54" s="138"/>
      <c r="V54" s="139"/>
      <c r="W54" s="135"/>
      <c r="X54" s="136"/>
      <c r="Y54" s="135"/>
      <c r="Z54" s="137"/>
      <c r="AA54" s="138"/>
      <c r="AB54" s="139"/>
      <c r="AC54" s="135"/>
      <c r="AD54" s="140"/>
      <c r="AE54" s="138"/>
      <c r="AF54" s="139"/>
      <c r="AI54" s="172"/>
      <c r="AJ54" s="400">
        <f t="shared" si="23"/>
        <v>0</v>
      </c>
      <c r="AK54" s="399">
        <f t="shared" si="5"/>
        <v>0</v>
      </c>
      <c r="AL54" s="399">
        <f t="shared" si="6"/>
        <v>0</v>
      </c>
      <c r="AM54" s="399">
        <f t="shared" si="24"/>
        <v>0</v>
      </c>
      <c r="AN54" s="399">
        <f t="shared" si="25"/>
        <v>0</v>
      </c>
      <c r="AO54" s="399">
        <f t="shared" si="26"/>
        <v>0</v>
      </c>
      <c r="AP54" s="399">
        <f t="shared" si="27"/>
        <v>0</v>
      </c>
      <c r="AQ54" s="399">
        <f t="shared" si="28"/>
        <v>0</v>
      </c>
      <c r="AR54" s="401">
        <f t="shared" si="29"/>
        <v>0</v>
      </c>
      <c r="AS54" s="172"/>
      <c r="AT54" s="323"/>
      <c r="AU54" s="422"/>
      <c r="AV54" s="324"/>
      <c r="AW54" s="324"/>
      <c r="AX54" s="324"/>
      <c r="AY54" s="324"/>
      <c r="AZ54" s="324"/>
      <c r="BA54" s="324"/>
      <c r="BB54" s="395"/>
      <c r="BC54" s="397" t="e">
        <f t="shared" si="16"/>
        <v>#DIV/0!</v>
      </c>
    </row>
    <row r="55" spans="1:55" x14ac:dyDescent="0.2">
      <c r="A55" s="68">
        <v>45</v>
      </c>
      <c r="B55" s="75"/>
      <c r="C55" s="79"/>
      <c r="D55" s="75" t="s">
        <v>359</v>
      </c>
      <c r="E55" s="75" t="s">
        <v>16</v>
      </c>
      <c r="F55" s="75"/>
      <c r="G55" s="80">
        <f t="shared" ca="1" si="0"/>
        <v>118</v>
      </c>
      <c r="H55" s="75" t="str">
        <f t="shared" ca="1" si="1"/>
        <v>Super Senior</v>
      </c>
      <c r="I55" s="109">
        <v>0</v>
      </c>
      <c r="J55" s="109">
        <v>1</v>
      </c>
      <c r="K55" s="109">
        <f t="shared" si="2"/>
        <v>0</v>
      </c>
      <c r="L55" s="109">
        <f>SUM(LARGE(AK55:AN55,{1;2}))+AJ55</f>
        <v>0</v>
      </c>
      <c r="M55" s="109">
        <f>SUM(LARGE(AO55:AS55,{1;2}))</f>
        <v>0</v>
      </c>
      <c r="N55" s="125" t="e">
        <f t="shared" si="3"/>
        <v>#DIV/0!</v>
      </c>
      <c r="O55" s="138"/>
      <c r="P55" s="139"/>
      <c r="Q55" s="135"/>
      <c r="R55" s="140"/>
      <c r="S55" s="138"/>
      <c r="T55" s="139"/>
      <c r="U55" s="138"/>
      <c r="V55" s="139"/>
      <c r="W55" s="135"/>
      <c r="X55" s="136"/>
      <c r="Y55" s="135"/>
      <c r="Z55" s="137"/>
      <c r="AA55" s="138"/>
      <c r="AB55" s="139"/>
      <c r="AC55" s="135"/>
      <c r="AD55" s="140"/>
      <c r="AE55" s="138"/>
      <c r="AF55" s="139"/>
      <c r="AI55" s="172"/>
      <c r="AJ55" s="400">
        <f t="shared" si="23"/>
        <v>0</v>
      </c>
      <c r="AK55" s="399">
        <f t="shared" si="5"/>
        <v>0</v>
      </c>
      <c r="AL55" s="399">
        <f t="shared" si="6"/>
        <v>0</v>
      </c>
      <c r="AM55" s="399">
        <f t="shared" si="24"/>
        <v>0</v>
      </c>
      <c r="AN55" s="399">
        <f t="shared" si="25"/>
        <v>0</v>
      </c>
      <c r="AO55" s="399">
        <f t="shared" si="26"/>
        <v>0</v>
      </c>
      <c r="AP55" s="399">
        <f t="shared" si="27"/>
        <v>0</v>
      </c>
      <c r="AQ55" s="399">
        <f t="shared" si="28"/>
        <v>0</v>
      </c>
      <c r="AR55" s="401">
        <f t="shared" si="29"/>
        <v>0</v>
      </c>
      <c r="AS55" s="172"/>
      <c r="AT55" s="323"/>
      <c r="AU55" s="422"/>
      <c r="AV55" s="324"/>
      <c r="AW55" s="324"/>
      <c r="AX55" s="324"/>
      <c r="AY55" s="324"/>
      <c r="AZ55" s="324"/>
      <c r="BA55" s="324"/>
      <c r="BB55" s="395"/>
      <c r="BC55" s="397" t="e">
        <f t="shared" si="16"/>
        <v>#DIV/0!</v>
      </c>
    </row>
    <row r="56" spans="1:55" x14ac:dyDescent="0.2">
      <c r="A56" s="68">
        <v>46</v>
      </c>
      <c r="B56" s="75"/>
      <c r="C56" s="79"/>
      <c r="D56" s="75" t="s">
        <v>337</v>
      </c>
      <c r="E56" s="79" t="s">
        <v>16</v>
      </c>
      <c r="F56" s="79"/>
      <c r="G56" s="80">
        <f t="shared" ca="1" si="0"/>
        <v>118</v>
      </c>
      <c r="H56" s="75" t="str">
        <f t="shared" ca="1" si="1"/>
        <v>Super Senior</v>
      </c>
      <c r="I56" s="109">
        <v>1</v>
      </c>
      <c r="J56" s="109">
        <v>0</v>
      </c>
      <c r="K56" s="109">
        <f t="shared" si="2"/>
        <v>0</v>
      </c>
      <c r="L56" s="109">
        <f>SUM(LARGE(AK56:AN56,{1;2}))+AJ56</f>
        <v>0</v>
      </c>
      <c r="M56" s="109">
        <f>SUM(LARGE(AO56:AS56,{1;2}))</f>
        <v>0</v>
      </c>
      <c r="N56" s="125" t="e">
        <f t="shared" si="3"/>
        <v>#DIV/0!</v>
      </c>
      <c r="O56" s="138"/>
      <c r="P56" s="139"/>
      <c r="Q56" s="135"/>
      <c r="R56" s="140"/>
      <c r="S56" s="138"/>
      <c r="T56" s="139"/>
      <c r="U56" s="138"/>
      <c r="V56" s="139"/>
      <c r="W56" s="135"/>
      <c r="X56" s="136"/>
      <c r="Y56" s="135"/>
      <c r="Z56" s="137"/>
      <c r="AA56" s="138"/>
      <c r="AB56" s="139"/>
      <c r="AC56" s="135"/>
      <c r="AD56" s="140"/>
      <c r="AE56" s="138"/>
      <c r="AF56" s="139"/>
      <c r="AI56" s="172"/>
      <c r="AJ56" s="400">
        <f t="shared" si="23"/>
        <v>0</v>
      </c>
      <c r="AK56" s="399">
        <f t="shared" si="5"/>
        <v>0</v>
      </c>
      <c r="AL56" s="399">
        <f t="shared" si="6"/>
        <v>0</v>
      </c>
      <c r="AM56" s="399">
        <f t="shared" si="24"/>
        <v>0</v>
      </c>
      <c r="AN56" s="399">
        <f t="shared" si="25"/>
        <v>0</v>
      </c>
      <c r="AO56" s="399">
        <f t="shared" si="26"/>
        <v>0</v>
      </c>
      <c r="AP56" s="399">
        <f t="shared" si="27"/>
        <v>0</v>
      </c>
      <c r="AQ56" s="399">
        <f t="shared" si="28"/>
        <v>0</v>
      </c>
      <c r="AR56" s="401">
        <f t="shared" si="29"/>
        <v>0</v>
      </c>
      <c r="AS56" s="172"/>
      <c r="AT56" s="323"/>
      <c r="AU56" s="422"/>
      <c r="AV56" s="324"/>
      <c r="AW56" s="324"/>
      <c r="AX56" s="324"/>
      <c r="AY56" s="324"/>
      <c r="AZ56" s="324"/>
      <c r="BA56" s="324"/>
      <c r="BB56" s="395"/>
      <c r="BC56" s="397" t="e">
        <f t="shared" si="16"/>
        <v>#DIV/0!</v>
      </c>
    </row>
    <row r="57" spans="1:55" ht="17" thickBot="1" x14ac:dyDescent="0.25">
      <c r="A57" s="69">
        <v>47</v>
      </c>
      <c r="B57" s="76"/>
      <c r="C57" s="81"/>
      <c r="D57" s="76" t="s">
        <v>108</v>
      </c>
      <c r="E57" s="76"/>
      <c r="F57" s="76"/>
      <c r="G57" s="82">
        <f t="shared" ca="1" si="0"/>
        <v>118</v>
      </c>
      <c r="H57" s="76" t="str">
        <f t="shared" ca="1" si="1"/>
        <v>Super Senior</v>
      </c>
      <c r="I57" s="110">
        <v>1</v>
      </c>
      <c r="J57" s="110">
        <v>0</v>
      </c>
      <c r="K57" s="110">
        <f t="shared" si="2"/>
        <v>0</v>
      </c>
      <c r="L57" s="110">
        <f>SUM(LARGE(AK57:AN57,{1;2}))+AJ57</f>
        <v>0</v>
      </c>
      <c r="M57" s="110">
        <f>SUM(LARGE(AO57:AS57,{1;2}))</f>
        <v>0</v>
      </c>
      <c r="N57" s="141" t="e">
        <f t="shared" si="3"/>
        <v>#DIV/0!</v>
      </c>
      <c r="O57" s="144"/>
      <c r="P57" s="145"/>
      <c r="Q57" s="142"/>
      <c r="R57" s="146"/>
      <c r="S57" s="144"/>
      <c r="T57" s="145"/>
      <c r="U57" s="144"/>
      <c r="V57" s="145"/>
      <c r="W57" s="142"/>
      <c r="X57" s="84"/>
      <c r="Y57" s="142"/>
      <c r="Z57" s="143"/>
      <c r="AA57" s="144"/>
      <c r="AB57" s="145"/>
      <c r="AC57" s="142"/>
      <c r="AD57" s="146"/>
      <c r="AE57" s="144"/>
      <c r="AF57" s="145"/>
      <c r="AI57" s="172"/>
      <c r="AJ57" s="402">
        <f t="shared" si="23"/>
        <v>0</v>
      </c>
      <c r="AK57" s="403">
        <f t="shared" si="5"/>
        <v>0</v>
      </c>
      <c r="AL57" s="403">
        <f t="shared" si="6"/>
        <v>0</v>
      </c>
      <c r="AM57" s="403">
        <f t="shared" si="24"/>
        <v>0</v>
      </c>
      <c r="AN57" s="403">
        <f t="shared" si="25"/>
        <v>0</v>
      </c>
      <c r="AO57" s="403">
        <f t="shared" si="26"/>
        <v>0</v>
      </c>
      <c r="AP57" s="403">
        <f t="shared" si="27"/>
        <v>0</v>
      </c>
      <c r="AQ57" s="403">
        <f t="shared" si="28"/>
        <v>0</v>
      </c>
      <c r="AR57" s="404">
        <f t="shared" si="29"/>
        <v>0</v>
      </c>
      <c r="AS57" s="172"/>
      <c r="AT57" s="325"/>
      <c r="AU57" s="423"/>
      <c r="AV57" s="326"/>
      <c r="AW57" s="326"/>
      <c r="AX57" s="326"/>
      <c r="AY57" s="326"/>
      <c r="AZ57" s="326"/>
      <c r="BA57" s="326"/>
      <c r="BB57" s="396"/>
      <c r="BC57" s="398" t="e">
        <f t="shared" si="16"/>
        <v>#DIV/0!</v>
      </c>
    </row>
    <row r="58" spans="1:55" ht="8" customHeight="1" x14ac:dyDescent="0.2">
      <c r="A58" s="66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W58" s="62"/>
      <c r="X58" s="62"/>
    </row>
    <row r="59" spans="1:55" ht="8" customHeight="1" x14ac:dyDescent="0.2">
      <c r="A59" s="66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W59" s="28"/>
      <c r="X59" s="28"/>
    </row>
    <row r="60" spans="1:55" ht="8" customHeight="1" x14ac:dyDescent="0.2">
      <c r="A60" s="66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W60" s="28"/>
      <c r="X60" s="28"/>
    </row>
    <row r="61" spans="1:55" ht="8" customHeight="1" x14ac:dyDescent="0.2">
      <c r="A61" s="66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W61" s="28"/>
      <c r="X61" s="28"/>
    </row>
    <row r="62" spans="1:55" ht="8" customHeight="1" x14ac:dyDescent="0.2">
      <c r="A62" s="66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W62" s="28"/>
      <c r="X62" s="28"/>
    </row>
    <row r="63" spans="1:55" ht="8" customHeight="1" x14ac:dyDescent="0.2">
      <c r="A63" s="6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W63" s="28"/>
      <c r="X63" s="28"/>
    </row>
    <row r="64" spans="1:55" ht="8" customHeight="1" x14ac:dyDescent="0.2">
      <c r="A64" s="66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W64" s="28"/>
      <c r="X64" s="28"/>
    </row>
    <row r="65" spans="1:55" ht="8" customHeight="1" x14ac:dyDescent="0.2">
      <c r="A65" s="66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W65" s="28"/>
      <c r="X65" s="28"/>
    </row>
    <row r="66" spans="1:55" ht="8" customHeight="1" x14ac:dyDescent="0.2">
      <c r="A66" s="66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W66" s="28"/>
      <c r="X66" s="28"/>
    </row>
    <row r="67" spans="1:55" ht="8" customHeight="1" x14ac:dyDescent="0.2">
      <c r="A67" s="66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W67" s="28"/>
      <c r="X67" s="28"/>
    </row>
    <row r="68" spans="1:55" ht="8" customHeight="1" x14ac:dyDescent="0.2">
      <c r="A68" s="66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W68" s="28"/>
      <c r="X68" s="28"/>
    </row>
    <row r="69" spans="1:55" ht="8" customHeight="1" thickBot="1" x14ac:dyDescent="0.25">
      <c r="A69" s="6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W69" s="28"/>
      <c r="X69" s="28"/>
    </row>
    <row r="70" spans="1:55" ht="16" customHeight="1" x14ac:dyDescent="0.2">
      <c r="A70" s="551" t="s">
        <v>371</v>
      </c>
      <c r="B70" s="552"/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441" t="s">
        <v>319</v>
      </c>
      <c r="P70" s="442"/>
      <c r="Q70" s="564" t="s">
        <v>705</v>
      </c>
      <c r="R70" s="565"/>
      <c r="S70" s="562" t="s">
        <v>723</v>
      </c>
      <c r="T70" s="563"/>
      <c r="U70" s="562" t="s">
        <v>692</v>
      </c>
      <c r="V70" s="563"/>
      <c r="W70" s="443" t="s">
        <v>315</v>
      </c>
      <c r="X70" s="444"/>
      <c r="Y70" s="445" t="s">
        <v>316</v>
      </c>
      <c r="Z70" s="446"/>
      <c r="AA70" s="437" t="s">
        <v>317</v>
      </c>
      <c r="AB70" s="438"/>
      <c r="AC70" s="439" t="s">
        <v>318</v>
      </c>
      <c r="AD70" s="440"/>
      <c r="AE70" s="566" t="s">
        <v>320</v>
      </c>
      <c r="AF70" s="567"/>
    </row>
    <row r="71" spans="1:55" ht="16" customHeight="1" x14ac:dyDescent="0.2">
      <c r="A71" s="554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  <c r="M71" s="555"/>
      <c r="N71" s="555"/>
      <c r="O71" s="56" t="s">
        <v>10</v>
      </c>
      <c r="P71" s="22">
        <v>20</v>
      </c>
      <c r="Q71" s="98" t="s">
        <v>10</v>
      </c>
      <c r="R71" s="53">
        <v>19</v>
      </c>
      <c r="S71" s="93" t="s">
        <v>10</v>
      </c>
      <c r="T71" s="94">
        <v>22</v>
      </c>
      <c r="U71" s="93" t="s">
        <v>10</v>
      </c>
      <c r="V71" s="94">
        <v>27</v>
      </c>
      <c r="W71" s="55" t="s">
        <v>10</v>
      </c>
      <c r="X71" s="54">
        <v>25</v>
      </c>
      <c r="Y71" s="91" t="s">
        <v>10</v>
      </c>
      <c r="Z71" s="92">
        <v>20</v>
      </c>
      <c r="AA71" s="93" t="s">
        <v>10</v>
      </c>
      <c r="AB71" s="94">
        <v>23</v>
      </c>
      <c r="AC71" s="53" t="s">
        <v>10</v>
      </c>
      <c r="AD71" s="54">
        <v>18</v>
      </c>
      <c r="AE71" s="99" t="s">
        <v>10</v>
      </c>
      <c r="AF71" s="53">
        <v>5</v>
      </c>
    </row>
    <row r="72" spans="1:55" ht="16" customHeight="1" x14ac:dyDescent="0.2">
      <c r="A72" s="554"/>
      <c r="B72" s="555"/>
      <c r="C72" s="555"/>
      <c r="D72" s="555"/>
      <c r="E72" s="555"/>
      <c r="F72" s="555"/>
      <c r="G72" s="555"/>
      <c r="H72" s="555"/>
      <c r="I72" s="555"/>
      <c r="J72" s="555"/>
      <c r="K72" s="555"/>
      <c r="L72" s="555"/>
      <c r="M72" s="555"/>
      <c r="N72" s="555"/>
      <c r="O72" s="56" t="s">
        <v>12</v>
      </c>
      <c r="P72" s="22">
        <v>32</v>
      </c>
      <c r="Q72" s="98" t="s">
        <v>12</v>
      </c>
      <c r="R72" s="53">
        <v>28</v>
      </c>
      <c r="S72" s="93" t="s">
        <v>12</v>
      </c>
      <c r="T72" s="94">
        <v>29</v>
      </c>
      <c r="U72" s="93" t="s">
        <v>12</v>
      </c>
      <c r="V72" s="94">
        <v>61</v>
      </c>
      <c r="W72" s="55" t="s">
        <v>12</v>
      </c>
      <c r="X72" s="54">
        <v>43</v>
      </c>
      <c r="Y72" s="91" t="s">
        <v>12</v>
      </c>
      <c r="Z72" s="92">
        <v>36</v>
      </c>
      <c r="AA72" s="93" t="s">
        <v>12</v>
      </c>
      <c r="AB72" s="94">
        <v>40</v>
      </c>
      <c r="AC72" s="53" t="s">
        <v>12</v>
      </c>
      <c r="AD72" s="54">
        <v>38</v>
      </c>
      <c r="AE72" s="99" t="s">
        <v>12</v>
      </c>
      <c r="AF72" s="53">
        <v>35</v>
      </c>
    </row>
    <row r="73" spans="1:55" ht="16" customHeight="1" thickBot="1" x14ac:dyDescent="0.25">
      <c r="A73" s="557"/>
      <c r="B73" s="558"/>
      <c r="C73" s="558"/>
      <c r="D73" s="558"/>
      <c r="E73" s="558"/>
      <c r="F73" s="558"/>
      <c r="G73" s="558"/>
      <c r="H73" s="558"/>
      <c r="I73" s="558"/>
      <c r="J73" s="558"/>
      <c r="K73" s="558"/>
      <c r="L73" s="558"/>
      <c r="M73" s="558"/>
      <c r="N73" s="558"/>
      <c r="O73" s="56" t="s">
        <v>13</v>
      </c>
      <c r="P73" s="22">
        <f>P71+P72</f>
        <v>52</v>
      </c>
      <c r="Q73" s="97" t="s">
        <v>13</v>
      </c>
      <c r="R73" s="53">
        <f>R71+R72</f>
        <v>47</v>
      </c>
      <c r="S73" s="95" t="s">
        <v>13</v>
      </c>
      <c r="T73" s="96">
        <f>T71+T72</f>
        <v>51</v>
      </c>
      <c r="U73" s="95" t="s">
        <v>13</v>
      </c>
      <c r="V73" s="96">
        <f>V71+V72</f>
        <v>88</v>
      </c>
      <c r="W73" s="55" t="s">
        <v>13</v>
      </c>
      <c r="X73" s="54">
        <f>X71+X72</f>
        <v>68</v>
      </c>
      <c r="Y73" s="91" t="s">
        <v>13</v>
      </c>
      <c r="Z73" s="92">
        <f>Z71+Z72</f>
        <v>56</v>
      </c>
      <c r="AA73" s="95" t="s">
        <v>13</v>
      </c>
      <c r="AB73" s="96">
        <f>AB71+AB72</f>
        <v>63</v>
      </c>
      <c r="AC73" s="53" t="s">
        <v>13</v>
      </c>
      <c r="AD73" s="54">
        <f>AD71+AD72</f>
        <v>56</v>
      </c>
      <c r="AE73" s="100" t="s">
        <v>13</v>
      </c>
      <c r="AF73" s="53">
        <f>AF71+AF72</f>
        <v>40</v>
      </c>
    </row>
    <row r="74" spans="1:55" ht="94" customHeight="1" thickBot="1" x14ac:dyDescent="0.25">
      <c r="A74" s="585"/>
      <c r="B74" s="570" t="s">
        <v>3</v>
      </c>
      <c r="C74" s="570" t="s">
        <v>2</v>
      </c>
      <c r="D74" s="572" t="s">
        <v>12</v>
      </c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435" t="s">
        <v>322</v>
      </c>
      <c r="P74" s="436"/>
      <c r="Q74" s="576" t="s">
        <v>321</v>
      </c>
      <c r="R74" s="577"/>
      <c r="S74" s="575" t="s">
        <v>693</v>
      </c>
      <c r="T74" s="575"/>
      <c r="U74" s="575" t="s">
        <v>693</v>
      </c>
      <c r="V74" s="575"/>
      <c r="W74" s="428" t="s">
        <v>48</v>
      </c>
      <c r="X74" s="429"/>
      <c r="Y74" s="430" t="s">
        <v>325</v>
      </c>
      <c r="Z74" s="431"/>
      <c r="AA74" s="432" t="s">
        <v>324</v>
      </c>
      <c r="AB74" s="432"/>
      <c r="AC74" s="433" t="s">
        <v>323</v>
      </c>
      <c r="AD74" s="434"/>
      <c r="AE74" s="578" t="s">
        <v>292</v>
      </c>
      <c r="AF74" s="579"/>
      <c r="AJ74" s="601" t="s">
        <v>326</v>
      </c>
      <c r="AK74" s="602"/>
      <c r="AL74" s="602"/>
      <c r="AM74" s="602"/>
      <c r="AN74" s="602"/>
      <c r="AO74" s="603" t="s">
        <v>332</v>
      </c>
      <c r="AP74" s="603"/>
      <c r="AQ74" s="603"/>
      <c r="AR74" s="604"/>
      <c r="AT74" s="596" t="s">
        <v>326</v>
      </c>
      <c r="AU74" s="597"/>
      <c r="AV74" s="598"/>
      <c r="AW74" s="598"/>
      <c r="AX74" s="598"/>
      <c r="AY74" s="599" t="s">
        <v>332</v>
      </c>
      <c r="AZ74" s="599"/>
      <c r="BA74" s="599"/>
      <c r="BB74" s="600"/>
    </row>
    <row r="75" spans="1:55" ht="43" thickBot="1" x14ac:dyDescent="0.25">
      <c r="A75" s="586"/>
      <c r="B75" s="571"/>
      <c r="C75" s="571"/>
      <c r="D75" s="57" t="s">
        <v>4</v>
      </c>
      <c r="E75" s="57" t="s">
        <v>5</v>
      </c>
      <c r="F75" s="57"/>
      <c r="G75" s="57"/>
      <c r="H75" s="57" t="s">
        <v>34</v>
      </c>
      <c r="I75" s="57" t="s">
        <v>6</v>
      </c>
      <c r="J75" s="57" t="s">
        <v>7</v>
      </c>
      <c r="K75" s="57" t="s">
        <v>8</v>
      </c>
      <c r="L75" s="57" t="s">
        <v>310</v>
      </c>
      <c r="M75" s="57" t="s">
        <v>311</v>
      </c>
      <c r="N75" s="57" t="s">
        <v>9</v>
      </c>
      <c r="O75" s="60" t="s">
        <v>14</v>
      </c>
      <c r="P75" s="61" t="s">
        <v>15</v>
      </c>
      <c r="Q75" s="60" t="s">
        <v>14</v>
      </c>
      <c r="R75" s="61" t="s">
        <v>15</v>
      </c>
      <c r="S75" s="60" t="s">
        <v>14</v>
      </c>
      <c r="T75" s="61" t="s">
        <v>15</v>
      </c>
      <c r="U75" s="60" t="s">
        <v>14</v>
      </c>
      <c r="V75" s="61" t="s">
        <v>15</v>
      </c>
      <c r="W75" s="60" t="s">
        <v>14</v>
      </c>
      <c r="X75" s="61" t="s">
        <v>15</v>
      </c>
      <c r="Y75" s="60" t="s">
        <v>14</v>
      </c>
      <c r="Z75" s="61" t="s">
        <v>15</v>
      </c>
      <c r="AA75" s="60" t="s">
        <v>14</v>
      </c>
      <c r="AB75" s="61" t="s">
        <v>15</v>
      </c>
      <c r="AC75" s="60" t="s">
        <v>14</v>
      </c>
      <c r="AD75" s="61" t="s">
        <v>15</v>
      </c>
      <c r="AE75" s="60" t="s">
        <v>14</v>
      </c>
      <c r="AF75" s="61" t="s">
        <v>15</v>
      </c>
      <c r="AJ75" s="540" t="s">
        <v>316</v>
      </c>
      <c r="AK75" s="541" t="s">
        <v>692</v>
      </c>
      <c r="AL75" s="542" t="s">
        <v>719</v>
      </c>
      <c r="AM75" s="541" t="s">
        <v>327</v>
      </c>
      <c r="AN75" s="541" t="s">
        <v>317</v>
      </c>
      <c r="AO75" s="543" t="s">
        <v>331</v>
      </c>
      <c r="AP75" s="543" t="s">
        <v>330</v>
      </c>
      <c r="AQ75" s="543" t="s">
        <v>329</v>
      </c>
      <c r="AR75" s="544" t="s">
        <v>328</v>
      </c>
      <c r="AT75" s="317" t="s">
        <v>316</v>
      </c>
      <c r="AU75" s="518" t="s">
        <v>723</v>
      </c>
      <c r="AV75" s="318" t="s">
        <v>692</v>
      </c>
      <c r="AW75" s="318" t="s">
        <v>327</v>
      </c>
      <c r="AX75" s="318" t="s">
        <v>317</v>
      </c>
      <c r="AY75" s="238" t="s">
        <v>331</v>
      </c>
      <c r="AZ75" s="238" t="s">
        <v>330</v>
      </c>
      <c r="BA75" s="238" t="s">
        <v>329</v>
      </c>
      <c r="BB75" s="319" t="s">
        <v>705</v>
      </c>
      <c r="BC75" s="194" t="s">
        <v>9</v>
      </c>
    </row>
    <row r="76" spans="1:55" x14ac:dyDescent="0.2">
      <c r="A76" s="111">
        <v>1</v>
      </c>
      <c r="B76" s="113" t="s">
        <v>118</v>
      </c>
      <c r="C76" s="88" t="s">
        <v>119</v>
      </c>
      <c r="D76" s="103" t="s">
        <v>49</v>
      </c>
      <c r="E76" s="63" t="s">
        <v>19</v>
      </c>
      <c r="F76" s="63"/>
      <c r="G76" s="77">
        <f t="shared" ref="G76:G107" ca="1" si="30">INT((NOW()-F76)/365.25)</f>
        <v>118</v>
      </c>
      <c r="H76" s="74" t="str">
        <f t="shared" ref="H76:H107" ca="1" si="31">IF(G76&gt;59.99,"Super Senior",IF(G76&gt;49.99,"Senior",IF(G76&gt;22.99,"Adulto",IF(G76&gt;16.99,"SUB-23",IF(G76&gt;13.99,"SUB-16",IF(G76&gt;0.01,"SUB-14"))))))</f>
        <v>Super Senior</v>
      </c>
      <c r="I76" s="525">
        <v>3</v>
      </c>
      <c r="J76" s="525">
        <v>2</v>
      </c>
      <c r="K76" s="527">
        <f t="shared" ref="K76:K107" si="32">L76+M76</f>
        <v>45325</v>
      </c>
      <c r="L76" s="527">
        <f>SUM(LARGE(AK76:AN76,{1;2}))+AJ76</f>
        <v>29325</v>
      </c>
      <c r="M76" s="527">
        <f>SUM(LARGE(AO76:AS76,{1;2}))</f>
        <v>16000</v>
      </c>
      <c r="N76" s="120">
        <f t="shared" ref="N76:N107" si="33">BC76</f>
        <v>207.97444444444443</v>
      </c>
      <c r="O76" s="149">
        <v>187.79</v>
      </c>
      <c r="P76" s="151">
        <v>9500</v>
      </c>
      <c r="Q76" s="224">
        <v>197.72</v>
      </c>
      <c r="R76" s="150">
        <v>7533</v>
      </c>
      <c r="S76" s="149">
        <v>216.11</v>
      </c>
      <c r="T76" s="413">
        <v>9017</v>
      </c>
      <c r="U76" s="149">
        <v>201.94</v>
      </c>
      <c r="V76" s="487">
        <f>'PAULISTA CLUBES 2018 - 1803218'!E36</f>
        <v>10000</v>
      </c>
      <c r="W76" s="147">
        <v>224.05</v>
      </c>
      <c r="X76" s="121">
        <f>'TAÇA SP 2018 - 28012018'!E31</f>
        <v>8000</v>
      </c>
      <c r="Y76" s="224">
        <v>202.17</v>
      </c>
      <c r="Z76" s="150">
        <v>9363</v>
      </c>
      <c r="AA76" s="225">
        <v>210.54</v>
      </c>
      <c r="AB76" s="151">
        <v>9962</v>
      </c>
      <c r="AC76" s="224">
        <v>221.55</v>
      </c>
      <c r="AD76" s="148">
        <v>8000</v>
      </c>
      <c r="AE76" s="225">
        <v>209.9</v>
      </c>
      <c r="AF76" s="151">
        <v>6915</v>
      </c>
      <c r="AI76" s="172"/>
      <c r="AJ76" s="328">
        <f t="shared" ref="AJ76:AJ107" si="34">Z76</f>
        <v>9363</v>
      </c>
      <c r="AK76" s="329">
        <f t="shared" ref="AK76:AK107" si="35">V76</f>
        <v>10000</v>
      </c>
      <c r="AL76" s="329">
        <f t="shared" ref="AL76:AL107" si="36">T76</f>
        <v>9017</v>
      </c>
      <c r="AM76" s="329">
        <f t="shared" ref="AM76:AM107" si="37">P76</f>
        <v>9500</v>
      </c>
      <c r="AN76" s="329">
        <f t="shared" ref="AN76:AN107" si="38">AB76</f>
        <v>9962</v>
      </c>
      <c r="AO76" s="329">
        <f t="shared" ref="AO76:AO107" si="39">X76</f>
        <v>8000</v>
      </c>
      <c r="AP76" s="329">
        <f t="shared" ref="AP76:AP107" si="40">AF76</f>
        <v>6915</v>
      </c>
      <c r="AQ76" s="329">
        <f t="shared" ref="AQ76:AQ107" si="41">AD76</f>
        <v>8000</v>
      </c>
      <c r="AR76" s="330">
        <f t="shared" ref="AR76:AR107" si="42">R76</f>
        <v>7533</v>
      </c>
      <c r="AS76" s="172"/>
      <c r="AT76" s="321">
        <f t="shared" ref="AT76:AT86" si="43">Y76</f>
        <v>202.17</v>
      </c>
      <c r="AU76" s="421">
        <f>S76</f>
        <v>216.11</v>
      </c>
      <c r="AV76" s="322">
        <f t="shared" ref="AV76:AV94" si="44">U76</f>
        <v>201.94</v>
      </c>
      <c r="AW76" s="322">
        <f>O76</f>
        <v>187.79</v>
      </c>
      <c r="AX76" s="322">
        <f t="shared" ref="AX76:AX82" si="45">AA76</f>
        <v>210.54</v>
      </c>
      <c r="AY76" s="322">
        <f t="shared" ref="AY76:AY88" si="46">W76</f>
        <v>224.05</v>
      </c>
      <c r="AZ76" s="322">
        <f>AE76</f>
        <v>209.9</v>
      </c>
      <c r="BA76" s="322">
        <f t="shared" ref="BA76:BA87" si="47">AC76</f>
        <v>221.55</v>
      </c>
      <c r="BB76" s="394">
        <f t="shared" ref="BB76:BB83" si="48">Q76</f>
        <v>197.72</v>
      </c>
      <c r="BC76" s="391">
        <f t="shared" ref="BC76:BC107" si="49">AVERAGE(AT76:BB76)</f>
        <v>207.97444444444443</v>
      </c>
    </row>
    <row r="77" spans="1:55" x14ac:dyDescent="0.2">
      <c r="A77" s="112">
        <v>2</v>
      </c>
      <c r="B77" s="114" t="s">
        <v>95</v>
      </c>
      <c r="C77" s="89" t="s">
        <v>117</v>
      </c>
      <c r="D77" s="104" t="s">
        <v>50</v>
      </c>
      <c r="E77" s="23" t="s">
        <v>16</v>
      </c>
      <c r="F77" s="86">
        <v>31183</v>
      </c>
      <c r="G77" s="80">
        <f t="shared" ca="1" si="30"/>
        <v>33</v>
      </c>
      <c r="H77" s="75" t="str">
        <f t="shared" ca="1" si="31"/>
        <v>Adulto</v>
      </c>
      <c r="I77" s="228">
        <v>3</v>
      </c>
      <c r="J77" s="228">
        <v>2</v>
      </c>
      <c r="K77" s="109">
        <f t="shared" si="32"/>
        <v>45295</v>
      </c>
      <c r="L77" s="109">
        <f>SUM(LARGE(AK77:AN77,{1;2}))+AJ77</f>
        <v>29295</v>
      </c>
      <c r="M77" s="109">
        <f>SUM(LARGE(AO77:AS77,{1;2}))</f>
        <v>16000</v>
      </c>
      <c r="N77" s="125">
        <f t="shared" si="33"/>
        <v>206.16777777777776</v>
      </c>
      <c r="O77" s="156">
        <v>184.63</v>
      </c>
      <c r="P77" s="154">
        <v>9184</v>
      </c>
      <c r="Q77" s="152">
        <v>202.39</v>
      </c>
      <c r="R77" s="154">
        <v>8000</v>
      </c>
      <c r="S77" s="156">
        <v>199.89</v>
      </c>
      <c r="T77" s="409">
        <v>7395</v>
      </c>
      <c r="U77" s="407">
        <v>194.89</v>
      </c>
      <c r="V77" s="409">
        <v>9295</v>
      </c>
      <c r="W77" s="132">
        <v>216.5</v>
      </c>
      <c r="X77" s="129">
        <f>'TAÇA SP 2018 - 28012018'!E32</f>
        <v>7244.9999999999991</v>
      </c>
      <c r="Y77" s="157">
        <v>208.54</v>
      </c>
      <c r="Z77" s="534">
        <v>10000</v>
      </c>
      <c r="AA77" s="159">
        <v>210.92</v>
      </c>
      <c r="AB77" s="155">
        <v>10000</v>
      </c>
      <c r="AC77" s="157">
        <v>217</v>
      </c>
      <c r="AD77" s="160">
        <v>7545</v>
      </c>
      <c r="AE77" s="159">
        <v>220.75</v>
      </c>
      <c r="AF77" s="155">
        <v>8000</v>
      </c>
      <c r="AI77" s="172"/>
      <c r="AJ77" s="400">
        <f t="shared" si="34"/>
        <v>10000</v>
      </c>
      <c r="AK77" s="399">
        <f t="shared" si="35"/>
        <v>9295</v>
      </c>
      <c r="AL77" s="399">
        <f t="shared" si="36"/>
        <v>7395</v>
      </c>
      <c r="AM77" s="399">
        <f t="shared" si="37"/>
        <v>9184</v>
      </c>
      <c r="AN77" s="399">
        <f t="shared" si="38"/>
        <v>10000</v>
      </c>
      <c r="AO77" s="399">
        <f t="shared" si="39"/>
        <v>7244.9999999999991</v>
      </c>
      <c r="AP77" s="399">
        <f t="shared" si="40"/>
        <v>8000</v>
      </c>
      <c r="AQ77" s="399">
        <f t="shared" si="41"/>
        <v>7545</v>
      </c>
      <c r="AR77" s="401">
        <f t="shared" si="42"/>
        <v>8000</v>
      </c>
      <c r="AS77" s="172"/>
      <c r="AT77" s="323">
        <f t="shared" si="43"/>
        <v>208.54</v>
      </c>
      <c r="AU77" s="422">
        <f>S77</f>
        <v>199.89</v>
      </c>
      <c r="AV77" s="324">
        <f t="shared" si="44"/>
        <v>194.89</v>
      </c>
      <c r="AW77" s="324">
        <f>O77</f>
        <v>184.63</v>
      </c>
      <c r="AX77" s="324">
        <f t="shared" si="45"/>
        <v>210.92</v>
      </c>
      <c r="AY77" s="324">
        <f t="shared" si="46"/>
        <v>216.5</v>
      </c>
      <c r="AZ77" s="324">
        <f>AE77</f>
        <v>220.75</v>
      </c>
      <c r="BA77" s="324">
        <f t="shared" si="47"/>
        <v>217</v>
      </c>
      <c r="BB77" s="395">
        <f t="shared" si="48"/>
        <v>202.39</v>
      </c>
      <c r="BC77" s="392">
        <f t="shared" si="49"/>
        <v>206.16777777777776</v>
      </c>
    </row>
    <row r="78" spans="1:55" ht="16" customHeight="1" x14ac:dyDescent="0.2">
      <c r="A78" s="112">
        <v>3</v>
      </c>
      <c r="B78" s="114" t="s">
        <v>120</v>
      </c>
      <c r="C78" s="89" t="s">
        <v>121</v>
      </c>
      <c r="D78" s="104" t="s">
        <v>53</v>
      </c>
      <c r="E78" s="23" t="s">
        <v>16</v>
      </c>
      <c r="F78" s="23"/>
      <c r="G78" s="80">
        <f t="shared" ca="1" si="30"/>
        <v>118</v>
      </c>
      <c r="H78" s="75" t="str">
        <f t="shared" ca="1" si="31"/>
        <v>Super Senior</v>
      </c>
      <c r="I78" s="228">
        <v>3</v>
      </c>
      <c r="J78" s="228">
        <v>2</v>
      </c>
      <c r="K78" s="109">
        <f t="shared" si="32"/>
        <v>42964</v>
      </c>
      <c r="L78" s="109">
        <f>SUM(LARGE(AK78:AN78,{1;2}))+AJ78</f>
        <v>29325</v>
      </c>
      <c r="M78" s="109">
        <f>SUM(LARGE(AO78:AS78,{1;2}))</f>
        <v>13639</v>
      </c>
      <c r="N78" s="125">
        <f t="shared" si="33"/>
        <v>198.04333333333332</v>
      </c>
      <c r="O78" s="533">
        <v>192.79</v>
      </c>
      <c r="P78" s="154">
        <v>10000</v>
      </c>
      <c r="Q78" s="152">
        <v>197.28</v>
      </c>
      <c r="R78" s="154">
        <v>7489</v>
      </c>
      <c r="S78" s="156">
        <v>205.67</v>
      </c>
      <c r="T78" s="409">
        <v>7973</v>
      </c>
      <c r="U78" s="407">
        <v>196.61</v>
      </c>
      <c r="V78" s="408">
        <f>'PAULISTA CLUBES 2018 - 1803218'!E37</f>
        <v>9467.0000000000018</v>
      </c>
      <c r="W78" s="132">
        <v>197.8</v>
      </c>
      <c r="X78" s="129">
        <f>'TAÇA SP 2018 - 28012018'!E35</f>
        <v>5375</v>
      </c>
      <c r="Y78" s="157">
        <v>207.12</v>
      </c>
      <c r="Z78" s="158">
        <v>9858</v>
      </c>
      <c r="AA78" s="159">
        <v>193.12</v>
      </c>
      <c r="AB78" s="160">
        <v>8220</v>
      </c>
      <c r="AC78" s="157">
        <v>203.05</v>
      </c>
      <c r="AD78" s="160">
        <v>6150</v>
      </c>
      <c r="AE78" s="159">
        <v>188.95</v>
      </c>
      <c r="AF78" s="154">
        <v>4820</v>
      </c>
      <c r="AI78" s="172"/>
      <c r="AJ78" s="400">
        <f t="shared" si="34"/>
        <v>9858</v>
      </c>
      <c r="AK78" s="399">
        <f t="shared" si="35"/>
        <v>9467.0000000000018</v>
      </c>
      <c r="AL78" s="399">
        <f t="shared" si="36"/>
        <v>7973</v>
      </c>
      <c r="AM78" s="399">
        <f t="shared" si="37"/>
        <v>10000</v>
      </c>
      <c r="AN78" s="399">
        <f t="shared" si="38"/>
        <v>8220</v>
      </c>
      <c r="AO78" s="399">
        <f t="shared" si="39"/>
        <v>5375</v>
      </c>
      <c r="AP78" s="399">
        <f t="shared" si="40"/>
        <v>4820</v>
      </c>
      <c r="AQ78" s="399">
        <f t="shared" si="41"/>
        <v>6150</v>
      </c>
      <c r="AR78" s="401">
        <f t="shared" si="42"/>
        <v>7489</v>
      </c>
      <c r="AS78" s="172"/>
      <c r="AT78" s="323">
        <f t="shared" si="43"/>
        <v>207.12</v>
      </c>
      <c r="AU78" s="422">
        <f>S78</f>
        <v>205.67</v>
      </c>
      <c r="AV78" s="324">
        <f t="shared" si="44"/>
        <v>196.61</v>
      </c>
      <c r="AW78" s="324">
        <f>O78</f>
        <v>192.79</v>
      </c>
      <c r="AX78" s="324">
        <f t="shared" si="45"/>
        <v>193.12</v>
      </c>
      <c r="AY78" s="324">
        <f t="shared" si="46"/>
        <v>197.8</v>
      </c>
      <c r="AZ78" s="324">
        <f>AE78</f>
        <v>188.95</v>
      </c>
      <c r="BA78" s="324">
        <f t="shared" si="47"/>
        <v>203.05</v>
      </c>
      <c r="BB78" s="395">
        <f t="shared" si="48"/>
        <v>197.28</v>
      </c>
      <c r="BC78" s="392">
        <f t="shared" si="49"/>
        <v>198.04333333333332</v>
      </c>
    </row>
    <row r="79" spans="1:55" x14ac:dyDescent="0.2">
      <c r="A79" s="112">
        <v>4</v>
      </c>
      <c r="B79" s="114" t="s">
        <v>130</v>
      </c>
      <c r="C79" s="89" t="s">
        <v>131</v>
      </c>
      <c r="D79" s="104" t="s">
        <v>59</v>
      </c>
      <c r="E79" s="23" t="s">
        <v>31</v>
      </c>
      <c r="F79" s="87">
        <v>23771</v>
      </c>
      <c r="G79" s="80">
        <f t="shared" ca="1" si="30"/>
        <v>53</v>
      </c>
      <c r="H79" s="75" t="str">
        <f t="shared" ca="1" si="31"/>
        <v>Senior</v>
      </c>
      <c r="I79" s="228">
        <v>3</v>
      </c>
      <c r="J79" s="228">
        <v>2</v>
      </c>
      <c r="K79" s="109">
        <f t="shared" si="32"/>
        <v>39035</v>
      </c>
      <c r="L79" s="109">
        <f>SUM(LARGE(AK79:AN79,{1;2}))+AJ79</f>
        <v>25607</v>
      </c>
      <c r="M79" s="109">
        <f>SUM(LARGE(AO79:AS79,{1;2}))</f>
        <v>13428</v>
      </c>
      <c r="N79" s="125">
        <f t="shared" si="33"/>
        <v>190.75</v>
      </c>
      <c r="O79" s="156">
        <v>187.92</v>
      </c>
      <c r="P79" s="154">
        <v>9513</v>
      </c>
      <c r="Q79" s="152">
        <v>188.67</v>
      </c>
      <c r="R79" s="154">
        <v>6628</v>
      </c>
      <c r="S79" s="156"/>
      <c r="T79" s="409"/>
      <c r="U79" s="407">
        <v>185</v>
      </c>
      <c r="V79" s="408">
        <v>8306</v>
      </c>
      <c r="W79" s="132">
        <v>186.9</v>
      </c>
      <c r="X79" s="129">
        <f>'TAÇA SP 2018 - 28012018'!E42</f>
        <v>4285</v>
      </c>
      <c r="Y79" s="157">
        <v>186.42</v>
      </c>
      <c r="Z79" s="158">
        <v>7788</v>
      </c>
      <c r="AA79" s="159">
        <v>190.79</v>
      </c>
      <c r="AB79" s="160">
        <v>7987</v>
      </c>
      <c r="AC79" s="157">
        <v>209.55</v>
      </c>
      <c r="AD79" s="160">
        <v>6800</v>
      </c>
      <c r="AE79" s="159"/>
      <c r="AF79" s="154"/>
      <c r="AI79" s="172"/>
      <c r="AJ79" s="400">
        <f t="shared" si="34"/>
        <v>7788</v>
      </c>
      <c r="AK79" s="399">
        <f t="shared" si="35"/>
        <v>8306</v>
      </c>
      <c r="AL79" s="399">
        <f t="shared" si="36"/>
        <v>0</v>
      </c>
      <c r="AM79" s="399">
        <f t="shared" si="37"/>
        <v>9513</v>
      </c>
      <c r="AN79" s="399">
        <f t="shared" si="38"/>
        <v>7987</v>
      </c>
      <c r="AO79" s="399">
        <f t="shared" si="39"/>
        <v>4285</v>
      </c>
      <c r="AP79" s="399">
        <f t="shared" si="40"/>
        <v>0</v>
      </c>
      <c r="AQ79" s="399">
        <f t="shared" si="41"/>
        <v>6800</v>
      </c>
      <c r="AR79" s="401">
        <f t="shared" si="42"/>
        <v>6628</v>
      </c>
      <c r="AS79" s="172"/>
      <c r="AT79" s="323">
        <f t="shared" si="43"/>
        <v>186.42</v>
      </c>
      <c r="AU79" s="422"/>
      <c r="AV79" s="324">
        <f t="shared" si="44"/>
        <v>185</v>
      </c>
      <c r="AW79" s="324">
        <f>O79</f>
        <v>187.92</v>
      </c>
      <c r="AX79" s="324">
        <f t="shared" si="45"/>
        <v>190.79</v>
      </c>
      <c r="AY79" s="324">
        <f t="shared" si="46"/>
        <v>186.9</v>
      </c>
      <c r="AZ79" s="324"/>
      <c r="BA79" s="324">
        <f t="shared" si="47"/>
        <v>209.55</v>
      </c>
      <c r="BB79" s="395">
        <f t="shared" si="48"/>
        <v>188.67</v>
      </c>
      <c r="BC79" s="392">
        <f t="shared" si="49"/>
        <v>190.75</v>
      </c>
    </row>
    <row r="80" spans="1:55" x14ac:dyDescent="0.2">
      <c r="A80" s="112">
        <v>5</v>
      </c>
      <c r="B80" s="114" t="s">
        <v>132</v>
      </c>
      <c r="C80" s="89" t="s">
        <v>133</v>
      </c>
      <c r="D80" s="104" t="s">
        <v>89</v>
      </c>
      <c r="E80" s="23" t="s">
        <v>22</v>
      </c>
      <c r="F80" s="87">
        <v>36112</v>
      </c>
      <c r="G80" s="80">
        <f t="shared" ca="1" si="30"/>
        <v>19</v>
      </c>
      <c r="H80" s="75" t="str">
        <f t="shared" ca="1" si="31"/>
        <v>SUB-23</v>
      </c>
      <c r="I80" s="228">
        <v>3</v>
      </c>
      <c r="J80" s="228">
        <v>2</v>
      </c>
      <c r="K80" s="109">
        <f t="shared" si="32"/>
        <v>38985</v>
      </c>
      <c r="L80" s="109">
        <f>SUM(LARGE(AK80:AN80,{1;2}))+AJ80</f>
        <v>25075</v>
      </c>
      <c r="M80" s="109">
        <f>SUM(LARGE(AO80:AS80,{1;2}))</f>
        <v>13910</v>
      </c>
      <c r="N80" s="125">
        <f t="shared" si="33"/>
        <v>191.05333333333334</v>
      </c>
      <c r="O80" s="156">
        <v>177.96</v>
      </c>
      <c r="P80" s="154">
        <v>8517</v>
      </c>
      <c r="Q80" s="152">
        <v>200.89</v>
      </c>
      <c r="R80" s="154">
        <v>7850</v>
      </c>
      <c r="S80" s="156">
        <v>193.72</v>
      </c>
      <c r="T80" s="409">
        <v>6778</v>
      </c>
      <c r="U80" s="407">
        <v>174.72</v>
      </c>
      <c r="V80" s="408">
        <v>7278</v>
      </c>
      <c r="W80" s="132">
        <v>194.05</v>
      </c>
      <c r="X80" s="129">
        <f>'TAÇA SP 2018 - 28012018'!E37</f>
        <v>5000</v>
      </c>
      <c r="Y80" s="157">
        <v>199.92</v>
      </c>
      <c r="Z80" s="158">
        <v>9138</v>
      </c>
      <c r="AA80" s="159">
        <v>185.12</v>
      </c>
      <c r="AB80" s="160">
        <v>7420</v>
      </c>
      <c r="AC80" s="157">
        <v>202.15</v>
      </c>
      <c r="AD80" s="160">
        <v>6060</v>
      </c>
      <c r="AE80" s="159">
        <v>190.95</v>
      </c>
      <c r="AF80" s="154">
        <v>5020</v>
      </c>
      <c r="AI80" s="172"/>
      <c r="AJ80" s="400">
        <f t="shared" si="34"/>
        <v>9138</v>
      </c>
      <c r="AK80" s="399">
        <f t="shared" si="35"/>
        <v>7278</v>
      </c>
      <c r="AL80" s="399">
        <f t="shared" si="36"/>
        <v>6778</v>
      </c>
      <c r="AM80" s="399">
        <f t="shared" si="37"/>
        <v>8517</v>
      </c>
      <c r="AN80" s="399">
        <f t="shared" si="38"/>
        <v>7420</v>
      </c>
      <c r="AO80" s="399">
        <f t="shared" si="39"/>
        <v>5000</v>
      </c>
      <c r="AP80" s="399">
        <f t="shared" si="40"/>
        <v>5020</v>
      </c>
      <c r="AQ80" s="399">
        <f t="shared" si="41"/>
        <v>6060</v>
      </c>
      <c r="AR80" s="401">
        <f t="shared" si="42"/>
        <v>7850</v>
      </c>
      <c r="AS80" s="172"/>
      <c r="AT80" s="323">
        <f t="shared" si="43"/>
        <v>199.92</v>
      </c>
      <c r="AU80" s="422">
        <f>S80</f>
        <v>193.72</v>
      </c>
      <c r="AV80" s="324">
        <f t="shared" si="44"/>
        <v>174.72</v>
      </c>
      <c r="AW80" s="324">
        <f>O80</f>
        <v>177.96</v>
      </c>
      <c r="AX80" s="324">
        <f t="shared" si="45"/>
        <v>185.12</v>
      </c>
      <c r="AY80" s="324">
        <f t="shared" si="46"/>
        <v>194.05</v>
      </c>
      <c r="AZ80" s="324">
        <f>AE80</f>
        <v>190.95</v>
      </c>
      <c r="BA80" s="324">
        <f t="shared" si="47"/>
        <v>202.15</v>
      </c>
      <c r="BB80" s="395">
        <f t="shared" si="48"/>
        <v>200.89</v>
      </c>
      <c r="BC80" s="392">
        <f t="shared" si="49"/>
        <v>191.05333333333334</v>
      </c>
    </row>
    <row r="81" spans="1:55" x14ac:dyDescent="0.2">
      <c r="A81" s="112">
        <v>6</v>
      </c>
      <c r="B81" s="114" t="s">
        <v>126</v>
      </c>
      <c r="C81" s="89" t="s">
        <v>127</v>
      </c>
      <c r="D81" s="104" t="s">
        <v>60</v>
      </c>
      <c r="E81" s="23" t="s">
        <v>16</v>
      </c>
      <c r="F81" s="23"/>
      <c r="G81" s="80">
        <f t="shared" ca="1" si="30"/>
        <v>118</v>
      </c>
      <c r="H81" s="75" t="str">
        <f t="shared" ca="1" si="31"/>
        <v>Super Senior</v>
      </c>
      <c r="I81" s="228">
        <v>3</v>
      </c>
      <c r="J81" s="228">
        <v>2</v>
      </c>
      <c r="K81" s="109">
        <f t="shared" si="32"/>
        <v>38240</v>
      </c>
      <c r="L81" s="109">
        <f>SUM(LARGE(AK81:AN81,{1;2}))+AJ81</f>
        <v>25522</v>
      </c>
      <c r="M81" s="109">
        <f>SUM(LARGE(AO81:AS81,{1;2}))</f>
        <v>12718</v>
      </c>
      <c r="N81" s="125">
        <f t="shared" si="33"/>
        <v>194.04</v>
      </c>
      <c r="O81" s="156"/>
      <c r="P81" s="154"/>
      <c r="Q81" s="152">
        <v>192.33</v>
      </c>
      <c r="R81" s="154">
        <v>6994</v>
      </c>
      <c r="S81" s="156">
        <v>204.89</v>
      </c>
      <c r="T81" s="409">
        <v>7895</v>
      </c>
      <c r="U81" s="407">
        <v>187</v>
      </c>
      <c r="V81" s="408">
        <v>8506</v>
      </c>
      <c r="W81" s="132">
        <v>185.65</v>
      </c>
      <c r="X81" s="129">
        <f>'TAÇA SP 2018 - 28012018'!E43</f>
        <v>4160</v>
      </c>
      <c r="Y81" s="157">
        <v>186.33</v>
      </c>
      <c r="Z81" s="158">
        <v>7779</v>
      </c>
      <c r="AA81" s="159">
        <v>203.29</v>
      </c>
      <c r="AB81" s="160">
        <v>9237</v>
      </c>
      <c r="AC81" s="157">
        <v>198.79</v>
      </c>
      <c r="AD81" s="160">
        <v>5724</v>
      </c>
      <c r="AE81" s="159"/>
      <c r="AF81" s="154"/>
      <c r="AI81" s="172"/>
      <c r="AJ81" s="400">
        <f t="shared" si="34"/>
        <v>7779</v>
      </c>
      <c r="AK81" s="399">
        <f t="shared" si="35"/>
        <v>8506</v>
      </c>
      <c r="AL81" s="399">
        <f t="shared" si="36"/>
        <v>7895</v>
      </c>
      <c r="AM81" s="399">
        <f t="shared" si="37"/>
        <v>0</v>
      </c>
      <c r="AN81" s="399">
        <f t="shared" si="38"/>
        <v>9237</v>
      </c>
      <c r="AO81" s="399">
        <f t="shared" si="39"/>
        <v>4160</v>
      </c>
      <c r="AP81" s="399">
        <f t="shared" si="40"/>
        <v>0</v>
      </c>
      <c r="AQ81" s="399">
        <f t="shared" si="41"/>
        <v>5724</v>
      </c>
      <c r="AR81" s="401">
        <f t="shared" si="42"/>
        <v>6994</v>
      </c>
      <c r="AS81" s="172"/>
      <c r="AT81" s="323">
        <f t="shared" si="43"/>
        <v>186.33</v>
      </c>
      <c r="AU81" s="422">
        <f>S81</f>
        <v>204.89</v>
      </c>
      <c r="AV81" s="324">
        <f t="shared" si="44"/>
        <v>187</v>
      </c>
      <c r="AW81" s="324"/>
      <c r="AX81" s="324">
        <f t="shared" si="45"/>
        <v>203.29</v>
      </c>
      <c r="AY81" s="324">
        <f t="shared" si="46"/>
        <v>185.65</v>
      </c>
      <c r="AZ81" s="324"/>
      <c r="BA81" s="324">
        <f t="shared" si="47"/>
        <v>198.79</v>
      </c>
      <c r="BB81" s="395">
        <f t="shared" si="48"/>
        <v>192.33</v>
      </c>
      <c r="BC81" s="392">
        <f t="shared" si="49"/>
        <v>194.04</v>
      </c>
    </row>
    <row r="82" spans="1:55" x14ac:dyDescent="0.2">
      <c r="A82" s="112">
        <v>7</v>
      </c>
      <c r="B82" s="114" t="s">
        <v>124</v>
      </c>
      <c r="C82" s="89" t="s">
        <v>125</v>
      </c>
      <c r="D82" s="104" t="s">
        <v>56</v>
      </c>
      <c r="E82" s="23" t="s">
        <v>22</v>
      </c>
      <c r="F82" s="73">
        <v>27173</v>
      </c>
      <c r="G82" s="80">
        <f t="shared" ca="1" si="30"/>
        <v>44</v>
      </c>
      <c r="H82" s="75" t="str">
        <f t="shared" ca="1" si="31"/>
        <v>Adulto</v>
      </c>
      <c r="I82" s="228">
        <v>3</v>
      </c>
      <c r="J82" s="228">
        <v>2</v>
      </c>
      <c r="K82" s="109">
        <f t="shared" si="32"/>
        <v>37912</v>
      </c>
      <c r="L82" s="109">
        <f>SUM(LARGE(AK82:AN82,{1;2}))+AJ82</f>
        <v>26465</v>
      </c>
      <c r="M82" s="109">
        <f>SUM(LARGE(AO82:AS82,{1;2}))</f>
        <v>11447</v>
      </c>
      <c r="N82" s="125">
        <f t="shared" si="33"/>
        <v>191.56666666666666</v>
      </c>
      <c r="O82" s="156">
        <v>178.63</v>
      </c>
      <c r="P82" s="154">
        <v>8584</v>
      </c>
      <c r="Q82" s="152">
        <v>181.61</v>
      </c>
      <c r="R82" s="154">
        <v>5922</v>
      </c>
      <c r="S82" s="156">
        <v>200.78</v>
      </c>
      <c r="T82" s="409">
        <v>7484</v>
      </c>
      <c r="U82" s="407">
        <v>186.17</v>
      </c>
      <c r="V82" s="408">
        <v>8423</v>
      </c>
      <c r="W82" s="132">
        <v>190.65</v>
      </c>
      <c r="X82" s="129">
        <f>'TAÇA SP 2018 - 28012018'!E39</f>
        <v>4660</v>
      </c>
      <c r="Y82" s="157">
        <v>203.12</v>
      </c>
      <c r="Z82" s="158">
        <v>9458</v>
      </c>
      <c r="AA82" s="159">
        <v>192.04</v>
      </c>
      <c r="AB82" s="160">
        <v>8112</v>
      </c>
      <c r="AC82" s="157">
        <v>196.8</v>
      </c>
      <c r="AD82" s="160">
        <v>5525</v>
      </c>
      <c r="AE82" s="159">
        <v>194.3</v>
      </c>
      <c r="AF82" s="154">
        <v>5355</v>
      </c>
      <c r="AI82" s="172"/>
      <c r="AJ82" s="400">
        <f t="shared" si="34"/>
        <v>9458</v>
      </c>
      <c r="AK82" s="399">
        <f t="shared" si="35"/>
        <v>8423</v>
      </c>
      <c r="AL82" s="399">
        <f t="shared" si="36"/>
        <v>7484</v>
      </c>
      <c r="AM82" s="399">
        <f t="shared" si="37"/>
        <v>8584</v>
      </c>
      <c r="AN82" s="399">
        <f t="shared" si="38"/>
        <v>8112</v>
      </c>
      <c r="AO82" s="399">
        <f t="shared" si="39"/>
        <v>4660</v>
      </c>
      <c r="AP82" s="399">
        <f t="shared" si="40"/>
        <v>5355</v>
      </c>
      <c r="AQ82" s="399">
        <f t="shared" si="41"/>
        <v>5525</v>
      </c>
      <c r="AR82" s="401">
        <f t="shared" si="42"/>
        <v>5922</v>
      </c>
      <c r="AS82" s="172"/>
      <c r="AT82" s="323">
        <f t="shared" si="43"/>
        <v>203.12</v>
      </c>
      <c r="AU82" s="422">
        <f>S82</f>
        <v>200.78</v>
      </c>
      <c r="AV82" s="324">
        <f t="shared" si="44"/>
        <v>186.17</v>
      </c>
      <c r="AW82" s="324">
        <f t="shared" ref="AW82:AW87" si="50">O82</f>
        <v>178.63</v>
      </c>
      <c r="AX82" s="324">
        <f t="shared" si="45"/>
        <v>192.04</v>
      </c>
      <c r="AY82" s="324">
        <f t="shared" si="46"/>
        <v>190.65</v>
      </c>
      <c r="AZ82" s="324">
        <f>AE82</f>
        <v>194.3</v>
      </c>
      <c r="BA82" s="324">
        <f t="shared" si="47"/>
        <v>196.8</v>
      </c>
      <c r="BB82" s="395">
        <f t="shared" si="48"/>
        <v>181.61</v>
      </c>
      <c r="BC82" s="392">
        <f t="shared" si="49"/>
        <v>191.56666666666666</v>
      </c>
    </row>
    <row r="83" spans="1:55" x14ac:dyDescent="0.2">
      <c r="A83" s="112">
        <v>8</v>
      </c>
      <c r="B83" s="114" t="s">
        <v>128</v>
      </c>
      <c r="C83" s="89" t="s">
        <v>129</v>
      </c>
      <c r="D83" s="104" t="s">
        <v>62</v>
      </c>
      <c r="E83" s="23" t="s">
        <v>16</v>
      </c>
      <c r="F83" s="23"/>
      <c r="G83" s="80">
        <f t="shared" ca="1" si="30"/>
        <v>118</v>
      </c>
      <c r="H83" s="75" t="str">
        <f t="shared" ca="1" si="31"/>
        <v>Super Senior</v>
      </c>
      <c r="I83" s="228">
        <v>3</v>
      </c>
      <c r="J83" s="228">
        <v>2</v>
      </c>
      <c r="K83" s="109">
        <f t="shared" si="32"/>
        <v>37902</v>
      </c>
      <c r="L83" s="109">
        <f>SUM(LARGE(AK83:AN83,{1;2}))+AJ83</f>
        <v>25612</v>
      </c>
      <c r="M83" s="109">
        <f>SUM(LARGE(AO83:AS83,{1;2}))</f>
        <v>12290</v>
      </c>
      <c r="N83" s="125">
        <f t="shared" si="33"/>
        <v>190.64374999999995</v>
      </c>
      <c r="O83" s="156">
        <v>184.54</v>
      </c>
      <c r="P83" s="154">
        <v>9175</v>
      </c>
      <c r="Q83" s="152">
        <v>180.39</v>
      </c>
      <c r="R83" s="154">
        <v>5800</v>
      </c>
      <c r="S83" s="156">
        <v>198.22</v>
      </c>
      <c r="T83" s="409">
        <v>7228</v>
      </c>
      <c r="U83" s="407">
        <v>185.06</v>
      </c>
      <c r="V83" s="408">
        <v>8312</v>
      </c>
      <c r="W83" s="132">
        <v>181.95</v>
      </c>
      <c r="X83" s="129">
        <f>'TAÇA SP 2018 - 28012018'!E47</f>
        <v>3789.9999999999982</v>
      </c>
      <c r="Y83" s="157">
        <v>189.79</v>
      </c>
      <c r="Z83" s="158">
        <v>8125</v>
      </c>
      <c r="AA83" s="159"/>
      <c r="AB83" s="160"/>
      <c r="AC83" s="157">
        <v>205.85</v>
      </c>
      <c r="AD83" s="160">
        <v>6430</v>
      </c>
      <c r="AE83" s="159">
        <v>199.35</v>
      </c>
      <c r="AF83" s="154">
        <v>5860</v>
      </c>
      <c r="AI83" s="172"/>
      <c r="AJ83" s="400">
        <f t="shared" si="34"/>
        <v>8125</v>
      </c>
      <c r="AK83" s="399">
        <f t="shared" si="35"/>
        <v>8312</v>
      </c>
      <c r="AL83" s="399">
        <f t="shared" si="36"/>
        <v>7228</v>
      </c>
      <c r="AM83" s="399">
        <f t="shared" si="37"/>
        <v>9175</v>
      </c>
      <c r="AN83" s="399">
        <f t="shared" si="38"/>
        <v>0</v>
      </c>
      <c r="AO83" s="399">
        <f t="shared" si="39"/>
        <v>3789.9999999999982</v>
      </c>
      <c r="AP83" s="399">
        <f t="shared" si="40"/>
        <v>5860</v>
      </c>
      <c r="AQ83" s="399">
        <f t="shared" si="41"/>
        <v>6430</v>
      </c>
      <c r="AR83" s="401">
        <f t="shared" si="42"/>
        <v>5800</v>
      </c>
      <c r="AS83" s="172"/>
      <c r="AT83" s="323">
        <f t="shared" si="43"/>
        <v>189.79</v>
      </c>
      <c r="AU83" s="422">
        <f>S83</f>
        <v>198.22</v>
      </c>
      <c r="AV83" s="324">
        <f t="shared" si="44"/>
        <v>185.06</v>
      </c>
      <c r="AW83" s="324">
        <f t="shared" si="50"/>
        <v>184.54</v>
      </c>
      <c r="AX83" s="324"/>
      <c r="AY83" s="324">
        <f t="shared" si="46"/>
        <v>181.95</v>
      </c>
      <c r="AZ83" s="324">
        <f>AE83</f>
        <v>199.35</v>
      </c>
      <c r="BA83" s="324">
        <f t="shared" si="47"/>
        <v>205.85</v>
      </c>
      <c r="BB83" s="395">
        <f t="shared" si="48"/>
        <v>180.39</v>
      </c>
      <c r="BC83" s="392">
        <f t="shared" si="49"/>
        <v>190.64374999999995</v>
      </c>
    </row>
    <row r="84" spans="1:55" x14ac:dyDescent="0.2">
      <c r="A84" s="112">
        <v>9</v>
      </c>
      <c r="B84" s="114" t="s">
        <v>122</v>
      </c>
      <c r="C84" s="89" t="s">
        <v>123</v>
      </c>
      <c r="D84" s="104" t="s">
        <v>61</v>
      </c>
      <c r="E84" s="23" t="s">
        <v>31</v>
      </c>
      <c r="F84" s="87">
        <v>31060</v>
      </c>
      <c r="G84" s="80">
        <f t="shared" ca="1" si="30"/>
        <v>33</v>
      </c>
      <c r="H84" s="75" t="str">
        <f t="shared" ca="1" si="31"/>
        <v>Adulto</v>
      </c>
      <c r="I84" s="228">
        <v>3</v>
      </c>
      <c r="J84" s="228">
        <v>2</v>
      </c>
      <c r="K84" s="109">
        <f t="shared" si="32"/>
        <v>37522</v>
      </c>
      <c r="L84" s="109">
        <f>SUM(LARGE(AK84:AN84,{1;2}))+AJ84</f>
        <v>27167</v>
      </c>
      <c r="M84" s="109">
        <f>SUM(LARGE(AO84:AS84,{1;2}))</f>
        <v>10355</v>
      </c>
      <c r="N84" s="125">
        <f t="shared" si="33"/>
        <v>191.48333333333332</v>
      </c>
      <c r="O84" s="156">
        <v>184.46</v>
      </c>
      <c r="P84" s="154">
        <v>9167</v>
      </c>
      <c r="Q84" s="152"/>
      <c r="R84" s="154"/>
      <c r="S84" s="156"/>
      <c r="T84" s="409"/>
      <c r="U84" s="407">
        <v>175.83</v>
      </c>
      <c r="V84" s="408">
        <v>7389</v>
      </c>
      <c r="W84" s="132">
        <v>184.3</v>
      </c>
      <c r="X84" s="129">
        <f>'TAÇA SP 2018 - 28012018'!E44</f>
        <v>4025</v>
      </c>
      <c r="Y84" s="157">
        <v>199.71</v>
      </c>
      <c r="Z84" s="158">
        <v>9117</v>
      </c>
      <c r="AA84" s="159">
        <v>199.75</v>
      </c>
      <c r="AB84" s="160">
        <v>8883</v>
      </c>
      <c r="AC84" s="157">
        <v>204.85</v>
      </c>
      <c r="AD84" s="160">
        <v>6330</v>
      </c>
      <c r="AE84" s="159"/>
      <c r="AF84" s="154"/>
      <c r="AI84" s="172"/>
      <c r="AJ84" s="400">
        <f t="shared" si="34"/>
        <v>9117</v>
      </c>
      <c r="AK84" s="399">
        <f t="shared" si="35"/>
        <v>7389</v>
      </c>
      <c r="AL84" s="399">
        <f t="shared" si="36"/>
        <v>0</v>
      </c>
      <c r="AM84" s="399">
        <f t="shared" si="37"/>
        <v>9167</v>
      </c>
      <c r="AN84" s="399">
        <f t="shared" si="38"/>
        <v>8883</v>
      </c>
      <c r="AO84" s="399">
        <f t="shared" si="39"/>
        <v>4025</v>
      </c>
      <c r="AP84" s="399">
        <f t="shared" si="40"/>
        <v>0</v>
      </c>
      <c r="AQ84" s="399">
        <f t="shared" si="41"/>
        <v>6330</v>
      </c>
      <c r="AR84" s="401">
        <f t="shared" si="42"/>
        <v>0</v>
      </c>
      <c r="AS84" s="172"/>
      <c r="AT84" s="323">
        <f t="shared" si="43"/>
        <v>199.71</v>
      </c>
      <c r="AU84" s="422"/>
      <c r="AV84" s="324">
        <f t="shared" si="44"/>
        <v>175.83</v>
      </c>
      <c r="AW84" s="324">
        <f t="shared" si="50"/>
        <v>184.46</v>
      </c>
      <c r="AX84" s="324">
        <f t="shared" ref="AX84:AX94" si="51">AA84</f>
        <v>199.75</v>
      </c>
      <c r="AY84" s="324">
        <f t="shared" si="46"/>
        <v>184.3</v>
      </c>
      <c r="AZ84" s="324"/>
      <c r="BA84" s="324">
        <f t="shared" si="47"/>
        <v>204.85</v>
      </c>
      <c r="BB84" s="395"/>
      <c r="BC84" s="392">
        <f t="shared" si="49"/>
        <v>191.48333333333332</v>
      </c>
    </row>
    <row r="85" spans="1:55" x14ac:dyDescent="0.2">
      <c r="A85" s="112">
        <v>10</v>
      </c>
      <c r="B85" s="114" t="s">
        <v>138</v>
      </c>
      <c r="C85" s="89" t="s">
        <v>139</v>
      </c>
      <c r="D85" s="104" t="s">
        <v>66</v>
      </c>
      <c r="E85" s="23" t="s">
        <v>16</v>
      </c>
      <c r="F85" s="87">
        <v>26327</v>
      </c>
      <c r="G85" s="80">
        <f t="shared" ca="1" si="30"/>
        <v>46</v>
      </c>
      <c r="H85" s="75" t="str">
        <f t="shared" ca="1" si="31"/>
        <v>Adulto</v>
      </c>
      <c r="I85" s="228">
        <v>3</v>
      </c>
      <c r="J85" s="228">
        <v>2</v>
      </c>
      <c r="K85" s="109">
        <f t="shared" si="32"/>
        <v>33206</v>
      </c>
      <c r="L85" s="109">
        <f>SUM(LARGE(AK85:AN85,{1;2}))+AJ85</f>
        <v>22866</v>
      </c>
      <c r="M85" s="109">
        <f>SUM(LARGE(AO85:AS85,{1;2}))</f>
        <v>10340</v>
      </c>
      <c r="N85" s="125">
        <f t="shared" si="33"/>
        <v>180.02500000000003</v>
      </c>
      <c r="O85" s="156">
        <v>174.04</v>
      </c>
      <c r="P85" s="154">
        <v>8125</v>
      </c>
      <c r="Q85" s="152">
        <v>177.94</v>
      </c>
      <c r="R85" s="154">
        <v>5555</v>
      </c>
      <c r="S85" s="156">
        <v>188.83</v>
      </c>
      <c r="T85" s="409">
        <v>6289</v>
      </c>
      <c r="U85" s="407">
        <v>179.22</v>
      </c>
      <c r="V85" s="409">
        <v>7728</v>
      </c>
      <c r="W85" s="132">
        <v>173.9</v>
      </c>
      <c r="X85" s="129">
        <f>'TAÇA SP 2018 - 28012018'!E54</f>
        <v>2984.9999999999991</v>
      </c>
      <c r="Y85" s="157">
        <v>162.91</v>
      </c>
      <c r="Z85" s="158">
        <v>5437</v>
      </c>
      <c r="AA85" s="159">
        <v>193.96</v>
      </c>
      <c r="AB85" s="154">
        <v>9304</v>
      </c>
      <c r="AC85" s="157">
        <v>189.4</v>
      </c>
      <c r="AD85" s="160">
        <v>4785</v>
      </c>
      <c r="AE85" s="159"/>
      <c r="AF85" s="154"/>
      <c r="AI85" s="172"/>
      <c r="AJ85" s="400">
        <f t="shared" si="34"/>
        <v>5437</v>
      </c>
      <c r="AK85" s="399">
        <f t="shared" si="35"/>
        <v>7728</v>
      </c>
      <c r="AL85" s="399">
        <f t="shared" si="36"/>
        <v>6289</v>
      </c>
      <c r="AM85" s="399">
        <f t="shared" si="37"/>
        <v>8125</v>
      </c>
      <c r="AN85" s="399">
        <f t="shared" si="38"/>
        <v>9304</v>
      </c>
      <c r="AO85" s="399">
        <f t="shared" si="39"/>
        <v>2984.9999999999991</v>
      </c>
      <c r="AP85" s="399">
        <f t="shared" si="40"/>
        <v>0</v>
      </c>
      <c r="AQ85" s="399">
        <f t="shared" si="41"/>
        <v>4785</v>
      </c>
      <c r="AR85" s="401">
        <f t="shared" si="42"/>
        <v>5555</v>
      </c>
      <c r="AS85" s="172"/>
      <c r="AT85" s="323">
        <f t="shared" si="43"/>
        <v>162.91</v>
      </c>
      <c r="AU85" s="422">
        <f>S85</f>
        <v>188.83</v>
      </c>
      <c r="AV85" s="324">
        <f t="shared" si="44"/>
        <v>179.22</v>
      </c>
      <c r="AW85" s="324">
        <f t="shared" si="50"/>
        <v>174.04</v>
      </c>
      <c r="AX85" s="324">
        <f t="shared" si="51"/>
        <v>193.96</v>
      </c>
      <c r="AY85" s="324">
        <f t="shared" si="46"/>
        <v>173.9</v>
      </c>
      <c r="AZ85" s="324"/>
      <c r="BA85" s="324">
        <f t="shared" si="47"/>
        <v>189.4</v>
      </c>
      <c r="BB85" s="395">
        <f t="shared" ref="BB85:BB94" si="52">Q85</f>
        <v>177.94</v>
      </c>
      <c r="BC85" s="392">
        <f t="shared" si="49"/>
        <v>180.02500000000003</v>
      </c>
    </row>
    <row r="86" spans="1:55" x14ac:dyDescent="0.2">
      <c r="A86" s="112">
        <v>11</v>
      </c>
      <c r="B86" s="114" t="s">
        <v>98</v>
      </c>
      <c r="C86" s="89" t="s">
        <v>142</v>
      </c>
      <c r="D86" s="104" t="s">
        <v>68</v>
      </c>
      <c r="E86" s="23" t="s">
        <v>16</v>
      </c>
      <c r="F86" s="87">
        <v>25806</v>
      </c>
      <c r="G86" s="80">
        <f t="shared" ca="1" si="30"/>
        <v>47</v>
      </c>
      <c r="H86" s="75" t="str">
        <f t="shared" ca="1" si="31"/>
        <v>Adulto</v>
      </c>
      <c r="I86" s="228">
        <v>3</v>
      </c>
      <c r="J86" s="228">
        <v>2</v>
      </c>
      <c r="K86" s="109">
        <f t="shared" si="32"/>
        <v>32167</v>
      </c>
      <c r="L86" s="109">
        <f>SUM(LARGE(AK86:AN86,{1;2}))+AJ86</f>
        <v>23259</v>
      </c>
      <c r="M86" s="109">
        <f>SUM(LARGE(AO86:AS86,{1;2}))</f>
        <v>8908</v>
      </c>
      <c r="N86" s="125">
        <f t="shared" si="33"/>
        <v>175.54624999999999</v>
      </c>
      <c r="O86" s="156">
        <v>176.04</v>
      </c>
      <c r="P86" s="154">
        <v>8325</v>
      </c>
      <c r="Q86" s="514">
        <v>173.72</v>
      </c>
      <c r="R86" s="154">
        <v>5133</v>
      </c>
      <c r="S86" s="515">
        <v>170.56</v>
      </c>
      <c r="T86" s="409">
        <v>4462</v>
      </c>
      <c r="U86" s="410">
        <v>174.44</v>
      </c>
      <c r="V86" s="408">
        <v>7250</v>
      </c>
      <c r="W86" s="132">
        <v>167.1</v>
      </c>
      <c r="X86" s="129">
        <f>'TAÇA SP 2018 - 28012018'!E62</f>
        <v>2054.9999999999982</v>
      </c>
      <c r="Y86" s="162">
        <v>185.38</v>
      </c>
      <c r="Z86" s="158">
        <v>7684</v>
      </c>
      <c r="AA86" s="161">
        <v>177.83</v>
      </c>
      <c r="AB86" s="160">
        <v>6691</v>
      </c>
      <c r="AC86" s="162">
        <v>179.3</v>
      </c>
      <c r="AD86" s="160">
        <v>3775</v>
      </c>
      <c r="AE86" s="161"/>
      <c r="AF86" s="154"/>
      <c r="AI86" s="172"/>
      <c r="AJ86" s="400">
        <f t="shared" si="34"/>
        <v>7684</v>
      </c>
      <c r="AK86" s="399">
        <f t="shared" si="35"/>
        <v>7250</v>
      </c>
      <c r="AL86" s="399">
        <f t="shared" si="36"/>
        <v>4462</v>
      </c>
      <c r="AM86" s="399">
        <f t="shared" si="37"/>
        <v>8325</v>
      </c>
      <c r="AN86" s="399">
        <f t="shared" si="38"/>
        <v>6691</v>
      </c>
      <c r="AO86" s="399">
        <f t="shared" si="39"/>
        <v>2054.9999999999982</v>
      </c>
      <c r="AP86" s="399">
        <f t="shared" si="40"/>
        <v>0</v>
      </c>
      <c r="AQ86" s="399">
        <f t="shared" si="41"/>
        <v>3775</v>
      </c>
      <c r="AR86" s="401">
        <f t="shared" si="42"/>
        <v>5133</v>
      </c>
      <c r="AS86" s="172"/>
      <c r="AT86" s="323">
        <f t="shared" si="43"/>
        <v>185.38</v>
      </c>
      <c r="AU86" s="422">
        <f>S86</f>
        <v>170.56</v>
      </c>
      <c r="AV86" s="324">
        <f t="shared" si="44"/>
        <v>174.44</v>
      </c>
      <c r="AW86" s="324">
        <f t="shared" si="50"/>
        <v>176.04</v>
      </c>
      <c r="AX86" s="324">
        <f t="shared" si="51"/>
        <v>177.83</v>
      </c>
      <c r="AY86" s="324">
        <f t="shared" si="46"/>
        <v>167.1</v>
      </c>
      <c r="AZ86" s="324"/>
      <c r="BA86" s="324">
        <f t="shared" si="47"/>
        <v>179.3</v>
      </c>
      <c r="BB86" s="395">
        <f t="shared" si="52"/>
        <v>173.72</v>
      </c>
      <c r="BC86" s="392">
        <f t="shared" si="49"/>
        <v>175.54624999999999</v>
      </c>
    </row>
    <row r="87" spans="1:55" x14ac:dyDescent="0.2">
      <c r="A87" s="112">
        <v>12</v>
      </c>
      <c r="B87" s="114" t="s">
        <v>136</v>
      </c>
      <c r="C87" s="89" t="s">
        <v>137</v>
      </c>
      <c r="D87" s="104" t="s">
        <v>52</v>
      </c>
      <c r="E87" s="23" t="s">
        <v>16</v>
      </c>
      <c r="F87" s="73">
        <v>29076</v>
      </c>
      <c r="G87" s="80">
        <f t="shared" ca="1" si="30"/>
        <v>38</v>
      </c>
      <c r="H87" s="75" t="str">
        <f t="shared" ca="1" si="31"/>
        <v>Adulto</v>
      </c>
      <c r="I87" s="228">
        <v>2</v>
      </c>
      <c r="J87" s="228">
        <v>2</v>
      </c>
      <c r="K87" s="109">
        <f t="shared" si="32"/>
        <v>31646</v>
      </c>
      <c r="L87" s="109">
        <f>SUM(LARGE(AK87:AN87,{1;2}))+AJ87</f>
        <v>17809</v>
      </c>
      <c r="M87" s="109">
        <f>SUM(LARGE(AO87:AS87,{1;2}))</f>
        <v>13837</v>
      </c>
      <c r="N87" s="125">
        <f t="shared" si="33"/>
        <v>198.20750000000001</v>
      </c>
      <c r="O87" s="156">
        <v>173.96</v>
      </c>
      <c r="P87" s="154">
        <v>8117</v>
      </c>
      <c r="Q87" s="152">
        <v>196.06</v>
      </c>
      <c r="R87" s="154">
        <v>7367</v>
      </c>
      <c r="S87" s="156">
        <v>208.44</v>
      </c>
      <c r="T87" s="409">
        <v>8250</v>
      </c>
      <c r="U87" s="407">
        <v>187.78</v>
      </c>
      <c r="V87" s="408">
        <v>8584</v>
      </c>
      <c r="W87" s="132">
        <v>208.75</v>
      </c>
      <c r="X87" s="129">
        <f>'TAÇA SP 2018 - 28012018'!E34</f>
        <v>6469.9999999999991</v>
      </c>
      <c r="Y87" s="157"/>
      <c r="Z87" s="158"/>
      <c r="AA87" s="159">
        <v>203.17</v>
      </c>
      <c r="AB87" s="160">
        <v>9225</v>
      </c>
      <c r="AC87" s="157">
        <v>205.95</v>
      </c>
      <c r="AD87" s="160">
        <v>6440</v>
      </c>
      <c r="AE87" s="159">
        <v>201.55</v>
      </c>
      <c r="AF87" s="154">
        <v>6080</v>
      </c>
      <c r="AI87" s="172"/>
      <c r="AJ87" s="400">
        <f t="shared" si="34"/>
        <v>0</v>
      </c>
      <c r="AK87" s="399">
        <f t="shared" si="35"/>
        <v>8584</v>
      </c>
      <c r="AL87" s="399">
        <f t="shared" si="36"/>
        <v>8250</v>
      </c>
      <c r="AM87" s="399">
        <f t="shared" si="37"/>
        <v>8117</v>
      </c>
      <c r="AN87" s="399">
        <f t="shared" si="38"/>
        <v>9225</v>
      </c>
      <c r="AO87" s="399">
        <f t="shared" si="39"/>
        <v>6469.9999999999991</v>
      </c>
      <c r="AP87" s="399">
        <f t="shared" si="40"/>
        <v>6080</v>
      </c>
      <c r="AQ87" s="399">
        <f t="shared" si="41"/>
        <v>6440</v>
      </c>
      <c r="AR87" s="401">
        <f t="shared" si="42"/>
        <v>7367</v>
      </c>
      <c r="AS87" s="172"/>
      <c r="AT87" s="323"/>
      <c r="AU87" s="422">
        <f>S87</f>
        <v>208.44</v>
      </c>
      <c r="AV87" s="324">
        <f t="shared" si="44"/>
        <v>187.78</v>
      </c>
      <c r="AW87" s="324">
        <f t="shared" si="50"/>
        <v>173.96</v>
      </c>
      <c r="AX87" s="324">
        <f t="shared" si="51"/>
        <v>203.17</v>
      </c>
      <c r="AY87" s="324">
        <f t="shared" si="46"/>
        <v>208.75</v>
      </c>
      <c r="AZ87" s="324">
        <f>AE87</f>
        <v>201.55</v>
      </c>
      <c r="BA87" s="324">
        <f t="shared" si="47"/>
        <v>205.95</v>
      </c>
      <c r="BB87" s="395">
        <f t="shared" si="52"/>
        <v>196.06</v>
      </c>
      <c r="BC87" s="392">
        <f t="shared" si="49"/>
        <v>198.20750000000001</v>
      </c>
    </row>
    <row r="88" spans="1:55" x14ac:dyDescent="0.2">
      <c r="A88" s="112">
        <v>13</v>
      </c>
      <c r="B88" s="114" t="s">
        <v>156</v>
      </c>
      <c r="C88" s="89" t="s">
        <v>157</v>
      </c>
      <c r="D88" s="104" t="s">
        <v>58</v>
      </c>
      <c r="E88" s="23" t="s">
        <v>19</v>
      </c>
      <c r="F88" s="23"/>
      <c r="G88" s="80">
        <f t="shared" ca="1" si="30"/>
        <v>118</v>
      </c>
      <c r="H88" s="75" t="str">
        <f t="shared" ca="1" si="31"/>
        <v>Super Senior</v>
      </c>
      <c r="I88" s="228">
        <v>3</v>
      </c>
      <c r="J88" s="228">
        <v>1</v>
      </c>
      <c r="K88" s="109">
        <f t="shared" si="32"/>
        <v>31311</v>
      </c>
      <c r="L88" s="109">
        <f>SUM(LARGE(AK88:AN88,{1;2}))+AJ88</f>
        <v>22657</v>
      </c>
      <c r="M88" s="109">
        <f>SUM(LARGE(AO88:AS88,{1;2}))</f>
        <v>8653.9999999999982</v>
      </c>
      <c r="N88" s="125">
        <f t="shared" si="33"/>
        <v>180.19</v>
      </c>
      <c r="O88" s="156"/>
      <c r="P88" s="154"/>
      <c r="Q88" s="152">
        <v>164.78</v>
      </c>
      <c r="R88" s="154">
        <v>4239</v>
      </c>
      <c r="S88" s="156"/>
      <c r="T88" s="409"/>
      <c r="U88" s="407">
        <v>183.39</v>
      </c>
      <c r="V88" s="408">
        <v>8145</v>
      </c>
      <c r="W88" s="132">
        <v>188.2</v>
      </c>
      <c r="X88" s="129">
        <f>'TAÇA SP 2018 - 28012018'!E41</f>
        <v>4414.9999999999982</v>
      </c>
      <c r="Y88" s="157">
        <v>183.58</v>
      </c>
      <c r="Z88" s="158">
        <v>7504</v>
      </c>
      <c r="AA88" s="159">
        <v>181</v>
      </c>
      <c r="AB88" s="160">
        <v>7008</v>
      </c>
      <c r="AC88" s="157"/>
      <c r="AD88" s="160"/>
      <c r="AE88" s="159"/>
      <c r="AF88" s="154"/>
      <c r="AI88" s="172"/>
      <c r="AJ88" s="400">
        <f t="shared" si="34"/>
        <v>7504</v>
      </c>
      <c r="AK88" s="399">
        <f t="shared" si="35"/>
        <v>8145</v>
      </c>
      <c r="AL88" s="399">
        <f t="shared" si="36"/>
        <v>0</v>
      </c>
      <c r="AM88" s="399">
        <f t="shared" si="37"/>
        <v>0</v>
      </c>
      <c r="AN88" s="399">
        <f t="shared" si="38"/>
        <v>7008</v>
      </c>
      <c r="AO88" s="399">
        <f t="shared" si="39"/>
        <v>4414.9999999999982</v>
      </c>
      <c r="AP88" s="399">
        <f t="shared" si="40"/>
        <v>0</v>
      </c>
      <c r="AQ88" s="399">
        <f t="shared" si="41"/>
        <v>0</v>
      </c>
      <c r="AR88" s="401">
        <f t="shared" si="42"/>
        <v>4239</v>
      </c>
      <c r="AS88" s="172"/>
      <c r="AT88" s="323">
        <f>Y88</f>
        <v>183.58</v>
      </c>
      <c r="AU88" s="422"/>
      <c r="AV88" s="324">
        <f t="shared" si="44"/>
        <v>183.39</v>
      </c>
      <c r="AW88" s="324"/>
      <c r="AX88" s="324">
        <f t="shared" si="51"/>
        <v>181</v>
      </c>
      <c r="AY88" s="324">
        <f t="shared" si="46"/>
        <v>188.2</v>
      </c>
      <c r="AZ88" s="324"/>
      <c r="BA88" s="324"/>
      <c r="BB88" s="395">
        <f t="shared" si="52"/>
        <v>164.78</v>
      </c>
      <c r="BC88" s="392">
        <f t="shared" si="49"/>
        <v>180.19</v>
      </c>
    </row>
    <row r="89" spans="1:55" x14ac:dyDescent="0.2">
      <c r="A89" s="112">
        <v>14</v>
      </c>
      <c r="B89" s="114" t="s">
        <v>158</v>
      </c>
      <c r="C89" s="89" t="s">
        <v>159</v>
      </c>
      <c r="D89" s="104" t="s">
        <v>339</v>
      </c>
      <c r="E89" s="23" t="s">
        <v>16</v>
      </c>
      <c r="F89" s="73"/>
      <c r="G89" s="80">
        <f t="shared" ca="1" si="30"/>
        <v>118</v>
      </c>
      <c r="H89" s="75" t="str">
        <f t="shared" ca="1" si="31"/>
        <v>Super Senior</v>
      </c>
      <c r="I89" s="228">
        <v>3</v>
      </c>
      <c r="J89" s="228">
        <v>2</v>
      </c>
      <c r="K89" s="109">
        <f t="shared" si="32"/>
        <v>30936</v>
      </c>
      <c r="L89" s="109">
        <f>SUM(LARGE(AK89:AN89,{1;2}))+AJ89</f>
        <v>22449</v>
      </c>
      <c r="M89" s="109">
        <f>SUM(LARGE(AO89:AS89,{1;2}))</f>
        <v>8487</v>
      </c>
      <c r="N89" s="125">
        <f t="shared" si="33"/>
        <v>175.27714285714288</v>
      </c>
      <c r="O89" s="156">
        <v>179.46</v>
      </c>
      <c r="P89" s="154">
        <v>8667</v>
      </c>
      <c r="Q89" s="152">
        <v>176.06</v>
      </c>
      <c r="R89" s="154">
        <v>5367</v>
      </c>
      <c r="S89" s="156">
        <v>172.56</v>
      </c>
      <c r="T89" s="409">
        <v>5662</v>
      </c>
      <c r="U89" s="407">
        <v>173.72</v>
      </c>
      <c r="V89" s="408">
        <v>7178</v>
      </c>
      <c r="W89" s="132"/>
      <c r="X89" s="129"/>
      <c r="Y89" s="157">
        <v>174.58</v>
      </c>
      <c r="Z89" s="158">
        <v>6604</v>
      </c>
      <c r="AA89" s="159">
        <v>181.67</v>
      </c>
      <c r="AB89" s="160">
        <v>7075</v>
      </c>
      <c r="AC89" s="157">
        <v>172.75</v>
      </c>
      <c r="AD89" s="160">
        <v>3120</v>
      </c>
      <c r="AE89" s="159">
        <v>175.6</v>
      </c>
      <c r="AF89" s="154">
        <v>3005</v>
      </c>
      <c r="AI89" s="172"/>
      <c r="AJ89" s="400">
        <f t="shared" si="34"/>
        <v>6604</v>
      </c>
      <c r="AK89" s="399">
        <f t="shared" si="35"/>
        <v>7178</v>
      </c>
      <c r="AL89" s="399">
        <f t="shared" si="36"/>
        <v>5662</v>
      </c>
      <c r="AM89" s="399">
        <f t="shared" si="37"/>
        <v>8667</v>
      </c>
      <c r="AN89" s="399">
        <f t="shared" si="38"/>
        <v>7075</v>
      </c>
      <c r="AO89" s="399">
        <f t="shared" si="39"/>
        <v>0</v>
      </c>
      <c r="AP89" s="399">
        <f t="shared" si="40"/>
        <v>3005</v>
      </c>
      <c r="AQ89" s="399">
        <f t="shared" si="41"/>
        <v>3120</v>
      </c>
      <c r="AR89" s="401">
        <f t="shared" si="42"/>
        <v>5367</v>
      </c>
      <c r="AS89" s="172"/>
      <c r="AT89" s="323">
        <f>Y89</f>
        <v>174.58</v>
      </c>
      <c r="AU89" s="422">
        <f>S89</f>
        <v>172.56</v>
      </c>
      <c r="AV89" s="324">
        <f t="shared" si="44"/>
        <v>173.72</v>
      </c>
      <c r="AW89" s="324"/>
      <c r="AX89" s="324">
        <f t="shared" si="51"/>
        <v>181.67</v>
      </c>
      <c r="AY89" s="324"/>
      <c r="AZ89" s="324">
        <f>AE89</f>
        <v>175.6</v>
      </c>
      <c r="BA89" s="324">
        <f t="shared" ref="BA89:BA100" si="53">AC89</f>
        <v>172.75</v>
      </c>
      <c r="BB89" s="395">
        <f t="shared" si="52"/>
        <v>176.06</v>
      </c>
      <c r="BC89" s="392">
        <f t="shared" si="49"/>
        <v>175.27714285714288</v>
      </c>
    </row>
    <row r="90" spans="1:55" x14ac:dyDescent="0.2">
      <c r="A90" s="112">
        <v>15</v>
      </c>
      <c r="B90" s="114" t="s">
        <v>147</v>
      </c>
      <c r="C90" s="89" t="s">
        <v>148</v>
      </c>
      <c r="D90" s="104" t="s">
        <v>74</v>
      </c>
      <c r="E90" s="23" t="s">
        <v>22</v>
      </c>
      <c r="F90" s="23"/>
      <c r="G90" s="80">
        <f t="shared" ca="1" si="30"/>
        <v>118</v>
      </c>
      <c r="H90" s="75" t="str">
        <f t="shared" ca="1" si="31"/>
        <v>Super Senior</v>
      </c>
      <c r="I90" s="228">
        <v>3</v>
      </c>
      <c r="J90" s="228">
        <v>2</v>
      </c>
      <c r="K90" s="109">
        <f t="shared" si="32"/>
        <v>30584</v>
      </c>
      <c r="L90" s="109">
        <f>SUM(LARGE(AK90:AN90,{1;2}))+AJ90</f>
        <v>21385</v>
      </c>
      <c r="M90" s="109">
        <f>SUM(LARGE(AO90:AS90,{1;2}))</f>
        <v>9199</v>
      </c>
      <c r="N90" s="125">
        <f t="shared" si="33"/>
        <v>178.80714285714285</v>
      </c>
      <c r="O90" s="156"/>
      <c r="P90" s="154"/>
      <c r="Q90" s="152">
        <v>172.33</v>
      </c>
      <c r="R90" s="154">
        <v>4994</v>
      </c>
      <c r="S90" s="156">
        <v>186.17</v>
      </c>
      <c r="T90" s="409">
        <v>6023</v>
      </c>
      <c r="U90" s="407">
        <v>178</v>
      </c>
      <c r="V90" s="408">
        <v>7606</v>
      </c>
      <c r="W90" s="132">
        <v>174.3</v>
      </c>
      <c r="X90" s="129">
        <f>'TAÇA SP 2018 - 28012018'!E53</f>
        <v>3025</v>
      </c>
      <c r="Y90" s="157">
        <v>182.54</v>
      </c>
      <c r="Z90" s="158">
        <v>7400</v>
      </c>
      <c r="AA90" s="159">
        <v>174.71</v>
      </c>
      <c r="AB90" s="160">
        <v>6379</v>
      </c>
      <c r="AC90" s="157">
        <v>183.6</v>
      </c>
      <c r="AD90" s="160">
        <v>4205</v>
      </c>
      <c r="AE90" s="159"/>
      <c r="AF90" s="154"/>
      <c r="AI90" s="172"/>
      <c r="AJ90" s="400">
        <f t="shared" si="34"/>
        <v>7400</v>
      </c>
      <c r="AK90" s="399">
        <f t="shared" si="35"/>
        <v>7606</v>
      </c>
      <c r="AL90" s="399">
        <f t="shared" si="36"/>
        <v>6023</v>
      </c>
      <c r="AM90" s="399">
        <f t="shared" si="37"/>
        <v>0</v>
      </c>
      <c r="AN90" s="399">
        <f t="shared" si="38"/>
        <v>6379</v>
      </c>
      <c r="AO90" s="399">
        <f t="shared" si="39"/>
        <v>3025</v>
      </c>
      <c r="AP90" s="399">
        <f t="shared" si="40"/>
        <v>0</v>
      </c>
      <c r="AQ90" s="399">
        <f t="shared" si="41"/>
        <v>4205</v>
      </c>
      <c r="AR90" s="401">
        <f t="shared" si="42"/>
        <v>4994</v>
      </c>
      <c r="AS90" s="172"/>
      <c r="AT90" s="323">
        <f>Y90</f>
        <v>182.54</v>
      </c>
      <c r="AU90" s="422">
        <f>S90</f>
        <v>186.17</v>
      </c>
      <c r="AV90" s="324">
        <f t="shared" si="44"/>
        <v>178</v>
      </c>
      <c r="AW90" s="324"/>
      <c r="AX90" s="324">
        <f t="shared" si="51"/>
        <v>174.71</v>
      </c>
      <c r="AY90" s="324">
        <f>W90</f>
        <v>174.3</v>
      </c>
      <c r="AZ90" s="324"/>
      <c r="BA90" s="324">
        <f t="shared" si="53"/>
        <v>183.6</v>
      </c>
      <c r="BB90" s="395">
        <f t="shared" si="52"/>
        <v>172.33</v>
      </c>
      <c r="BC90" s="392">
        <f t="shared" si="49"/>
        <v>178.80714285714285</v>
      </c>
    </row>
    <row r="91" spans="1:55" x14ac:dyDescent="0.2">
      <c r="A91" s="112">
        <v>16</v>
      </c>
      <c r="B91" s="114" t="s">
        <v>140</v>
      </c>
      <c r="C91" s="89" t="s">
        <v>141</v>
      </c>
      <c r="D91" s="104" t="s">
        <v>79</v>
      </c>
      <c r="E91" s="23" t="s">
        <v>19</v>
      </c>
      <c r="F91" s="73">
        <v>16968</v>
      </c>
      <c r="G91" s="80">
        <f t="shared" ca="1" si="30"/>
        <v>72</v>
      </c>
      <c r="H91" s="75" t="str">
        <f t="shared" ca="1" si="31"/>
        <v>Super Senior</v>
      </c>
      <c r="I91" s="228">
        <v>3</v>
      </c>
      <c r="J91" s="228">
        <v>2</v>
      </c>
      <c r="K91" s="109">
        <f t="shared" si="32"/>
        <v>30133</v>
      </c>
      <c r="L91" s="109">
        <f>SUM(LARGE(AK91:AN91,{1;2}))+AJ91</f>
        <v>20761</v>
      </c>
      <c r="M91" s="109">
        <f>SUM(LARGE(AO91:AS91,{1;2}))</f>
        <v>9372</v>
      </c>
      <c r="N91" s="125">
        <f t="shared" si="33"/>
        <v>177.02714285714288</v>
      </c>
      <c r="O91" s="156"/>
      <c r="P91" s="154"/>
      <c r="Q91" s="514">
        <v>168.11</v>
      </c>
      <c r="R91" s="154">
        <v>4572</v>
      </c>
      <c r="S91" s="515">
        <v>182.67</v>
      </c>
      <c r="T91" s="409">
        <v>5673</v>
      </c>
      <c r="U91" s="410">
        <v>166.39</v>
      </c>
      <c r="V91" s="408">
        <v>6445</v>
      </c>
      <c r="W91" s="132">
        <v>169.85</v>
      </c>
      <c r="X91" s="129">
        <f>'TAÇA SP 2018 - 28012018'!E59</f>
        <v>2579.9999999999982</v>
      </c>
      <c r="Y91" s="157">
        <v>175.5</v>
      </c>
      <c r="Z91" s="158">
        <v>6696</v>
      </c>
      <c r="AA91" s="161">
        <v>187.12</v>
      </c>
      <c r="AB91" s="160">
        <v>7620</v>
      </c>
      <c r="AC91" s="162">
        <v>189.55</v>
      </c>
      <c r="AD91" s="160">
        <v>4800</v>
      </c>
      <c r="AE91" s="159"/>
      <c r="AF91" s="154"/>
      <c r="AI91" s="172"/>
      <c r="AJ91" s="400">
        <f t="shared" si="34"/>
        <v>6696</v>
      </c>
      <c r="AK91" s="399">
        <f t="shared" si="35"/>
        <v>6445</v>
      </c>
      <c r="AL91" s="399">
        <f t="shared" si="36"/>
        <v>5673</v>
      </c>
      <c r="AM91" s="399">
        <f t="shared" si="37"/>
        <v>0</v>
      </c>
      <c r="AN91" s="399">
        <f t="shared" si="38"/>
        <v>7620</v>
      </c>
      <c r="AO91" s="399">
        <f t="shared" si="39"/>
        <v>2579.9999999999982</v>
      </c>
      <c r="AP91" s="399">
        <f t="shared" si="40"/>
        <v>0</v>
      </c>
      <c r="AQ91" s="399">
        <f t="shared" si="41"/>
        <v>4800</v>
      </c>
      <c r="AR91" s="401">
        <f t="shared" si="42"/>
        <v>4572</v>
      </c>
      <c r="AS91" s="172"/>
      <c r="AT91" s="323">
        <f>Y91</f>
        <v>175.5</v>
      </c>
      <c r="AU91" s="422">
        <f>S91</f>
        <v>182.67</v>
      </c>
      <c r="AV91" s="324">
        <f t="shared" si="44"/>
        <v>166.39</v>
      </c>
      <c r="AW91" s="324"/>
      <c r="AX91" s="324">
        <f t="shared" si="51"/>
        <v>187.12</v>
      </c>
      <c r="AY91" s="324">
        <f>W91</f>
        <v>169.85</v>
      </c>
      <c r="AZ91" s="324"/>
      <c r="BA91" s="324">
        <f t="shared" si="53"/>
        <v>189.55</v>
      </c>
      <c r="BB91" s="395">
        <f t="shared" si="52"/>
        <v>168.11</v>
      </c>
      <c r="BC91" s="392">
        <f t="shared" si="49"/>
        <v>177.02714285714288</v>
      </c>
    </row>
    <row r="92" spans="1:55" x14ac:dyDescent="0.2">
      <c r="A92" s="112">
        <v>17</v>
      </c>
      <c r="B92" s="114" t="s">
        <v>145</v>
      </c>
      <c r="C92" s="89" t="s">
        <v>146</v>
      </c>
      <c r="D92" s="104" t="s">
        <v>54</v>
      </c>
      <c r="E92" s="23" t="s">
        <v>19</v>
      </c>
      <c r="F92" s="23"/>
      <c r="G92" s="80">
        <f t="shared" ca="1" si="30"/>
        <v>118</v>
      </c>
      <c r="H92" s="75" t="str">
        <f t="shared" ca="1" si="31"/>
        <v>Super Senior</v>
      </c>
      <c r="I92" s="228">
        <v>2</v>
      </c>
      <c r="J92" s="228">
        <v>2</v>
      </c>
      <c r="K92" s="109">
        <f t="shared" si="32"/>
        <v>30033</v>
      </c>
      <c r="L92" s="109">
        <f>SUM(LARGE(AK92:AN92,{1;2}))+AJ92</f>
        <v>18388</v>
      </c>
      <c r="M92" s="109">
        <f>SUM(LARGE(AO92:AS92,{1;2}))</f>
        <v>11645</v>
      </c>
      <c r="N92" s="125">
        <f t="shared" si="33"/>
        <v>191.59571428571431</v>
      </c>
      <c r="O92" s="156">
        <v>185.83</v>
      </c>
      <c r="P92" s="154">
        <v>9304</v>
      </c>
      <c r="Q92" s="152">
        <v>170.89</v>
      </c>
      <c r="R92" s="154">
        <v>4850</v>
      </c>
      <c r="S92" s="156"/>
      <c r="T92" s="409"/>
      <c r="U92" s="407">
        <v>192.78</v>
      </c>
      <c r="V92" s="408">
        <v>9084</v>
      </c>
      <c r="W92" s="132">
        <v>197</v>
      </c>
      <c r="X92" s="129">
        <f>'TAÇA SP 2018 - 28012018'!E36</f>
        <v>5294.9999999999991</v>
      </c>
      <c r="Y92" s="157"/>
      <c r="Z92" s="158"/>
      <c r="AA92" s="159">
        <v>195.92</v>
      </c>
      <c r="AB92" s="160">
        <v>8500</v>
      </c>
      <c r="AC92" s="157">
        <v>196.7</v>
      </c>
      <c r="AD92" s="160">
        <v>5515</v>
      </c>
      <c r="AE92" s="159">
        <v>202.05</v>
      </c>
      <c r="AF92" s="154">
        <v>6130</v>
      </c>
      <c r="AI92" s="172"/>
      <c r="AJ92" s="400">
        <f t="shared" si="34"/>
        <v>0</v>
      </c>
      <c r="AK92" s="399">
        <f t="shared" si="35"/>
        <v>9084</v>
      </c>
      <c r="AL92" s="399">
        <f t="shared" si="36"/>
        <v>0</v>
      </c>
      <c r="AM92" s="399">
        <f t="shared" si="37"/>
        <v>9304</v>
      </c>
      <c r="AN92" s="399">
        <f t="shared" si="38"/>
        <v>8500</v>
      </c>
      <c r="AO92" s="399">
        <f t="shared" si="39"/>
        <v>5294.9999999999991</v>
      </c>
      <c r="AP92" s="399">
        <f t="shared" si="40"/>
        <v>6130</v>
      </c>
      <c r="AQ92" s="399">
        <f t="shared" si="41"/>
        <v>5515</v>
      </c>
      <c r="AR92" s="401">
        <f t="shared" si="42"/>
        <v>4850</v>
      </c>
      <c r="AS92" s="172"/>
      <c r="AT92" s="323"/>
      <c r="AU92" s="422"/>
      <c r="AV92" s="324">
        <f t="shared" si="44"/>
        <v>192.78</v>
      </c>
      <c r="AW92" s="324">
        <f>O92</f>
        <v>185.83</v>
      </c>
      <c r="AX92" s="324">
        <f t="shared" si="51"/>
        <v>195.92</v>
      </c>
      <c r="AY92" s="324">
        <f>W92</f>
        <v>197</v>
      </c>
      <c r="AZ92" s="324">
        <f>AE92</f>
        <v>202.05</v>
      </c>
      <c r="BA92" s="324">
        <f t="shared" si="53"/>
        <v>196.7</v>
      </c>
      <c r="BB92" s="395">
        <f t="shared" si="52"/>
        <v>170.89</v>
      </c>
      <c r="BC92" s="392">
        <f t="shared" si="49"/>
        <v>191.59571428571431</v>
      </c>
    </row>
    <row r="93" spans="1:55" x14ac:dyDescent="0.2">
      <c r="A93" s="112">
        <v>18</v>
      </c>
      <c r="B93" s="114" t="s">
        <v>149</v>
      </c>
      <c r="C93" s="89" t="s">
        <v>150</v>
      </c>
      <c r="D93" s="104" t="s">
        <v>86</v>
      </c>
      <c r="E93" s="23" t="s">
        <v>24</v>
      </c>
      <c r="F93" s="87">
        <v>17327</v>
      </c>
      <c r="G93" s="80">
        <f t="shared" ca="1" si="30"/>
        <v>71</v>
      </c>
      <c r="H93" s="75" t="str">
        <f t="shared" ca="1" si="31"/>
        <v>Super Senior</v>
      </c>
      <c r="I93" s="228">
        <v>3</v>
      </c>
      <c r="J93" s="228">
        <v>2</v>
      </c>
      <c r="K93" s="109">
        <f t="shared" si="32"/>
        <v>28251</v>
      </c>
      <c r="L93" s="109">
        <f>SUM(LARGE(AK93:AN93,{1;2}))+AJ93</f>
        <v>19015</v>
      </c>
      <c r="M93" s="109">
        <f>SUM(LARGE(AO93:AS93,{1;2}))</f>
        <v>9236</v>
      </c>
      <c r="N93" s="125">
        <f t="shared" si="33"/>
        <v>171.87625</v>
      </c>
      <c r="O93" s="156"/>
      <c r="P93" s="154"/>
      <c r="Q93" s="152">
        <v>170</v>
      </c>
      <c r="R93" s="154">
        <v>4761</v>
      </c>
      <c r="S93" s="515">
        <v>178.06</v>
      </c>
      <c r="T93" s="409">
        <v>5212</v>
      </c>
      <c r="U93" s="410">
        <v>161.72</v>
      </c>
      <c r="V93" s="408">
        <v>5978</v>
      </c>
      <c r="W93" s="132">
        <v>157.69999999999999</v>
      </c>
      <c r="X93" s="129">
        <f>'TAÇA SP 2018 - 28012018'!E70</f>
        <v>1364.9999999999982</v>
      </c>
      <c r="Y93" s="162">
        <v>184.21</v>
      </c>
      <c r="Z93" s="158">
        <v>7567</v>
      </c>
      <c r="AA93" s="161">
        <v>165.62</v>
      </c>
      <c r="AB93" s="160">
        <v>5470</v>
      </c>
      <c r="AC93" s="157">
        <v>186.3</v>
      </c>
      <c r="AD93" s="160">
        <v>4475</v>
      </c>
      <c r="AE93" s="159">
        <v>171.4</v>
      </c>
      <c r="AF93" s="154">
        <v>3065</v>
      </c>
      <c r="AI93" s="172"/>
      <c r="AJ93" s="400">
        <f t="shared" si="34"/>
        <v>7567</v>
      </c>
      <c r="AK93" s="399">
        <f t="shared" si="35"/>
        <v>5978</v>
      </c>
      <c r="AL93" s="399">
        <f t="shared" si="36"/>
        <v>5212</v>
      </c>
      <c r="AM93" s="399">
        <f t="shared" si="37"/>
        <v>0</v>
      </c>
      <c r="AN93" s="399">
        <f t="shared" si="38"/>
        <v>5470</v>
      </c>
      <c r="AO93" s="399">
        <f t="shared" si="39"/>
        <v>1364.9999999999982</v>
      </c>
      <c r="AP93" s="399">
        <f t="shared" si="40"/>
        <v>3065</v>
      </c>
      <c r="AQ93" s="399">
        <f t="shared" si="41"/>
        <v>4475</v>
      </c>
      <c r="AR93" s="401">
        <f t="shared" si="42"/>
        <v>4761</v>
      </c>
      <c r="AS93" s="172"/>
      <c r="AT93" s="323">
        <f t="shared" ref="AT93:AT99" si="54">Y93</f>
        <v>184.21</v>
      </c>
      <c r="AU93" s="422">
        <f>S93</f>
        <v>178.06</v>
      </c>
      <c r="AV93" s="324">
        <f t="shared" si="44"/>
        <v>161.72</v>
      </c>
      <c r="AW93" s="324"/>
      <c r="AX93" s="324">
        <f t="shared" si="51"/>
        <v>165.62</v>
      </c>
      <c r="AY93" s="324">
        <f>W93</f>
        <v>157.69999999999999</v>
      </c>
      <c r="AZ93" s="324">
        <f>AE93</f>
        <v>171.4</v>
      </c>
      <c r="BA93" s="324">
        <f t="shared" si="53"/>
        <v>186.3</v>
      </c>
      <c r="BB93" s="395">
        <f t="shared" si="52"/>
        <v>170</v>
      </c>
      <c r="BC93" s="392">
        <f t="shared" si="49"/>
        <v>171.87625</v>
      </c>
    </row>
    <row r="94" spans="1:55" x14ac:dyDescent="0.2">
      <c r="A94" s="112">
        <v>19</v>
      </c>
      <c r="B94" s="114" t="s">
        <v>110</v>
      </c>
      <c r="C94" s="89" t="s">
        <v>161</v>
      </c>
      <c r="D94" s="104" t="s">
        <v>90</v>
      </c>
      <c r="E94" s="23" t="s">
        <v>16</v>
      </c>
      <c r="F94" s="87">
        <v>35683</v>
      </c>
      <c r="G94" s="80">
        <f t="shared" ca="1" si="30"/>
        <v>20</v>
      </c>
      <c r="H94" s="75" t="str">
        <f t="shared" ca="1" si="31"/>
        <v>SUB-23</v>
      </c>
      <c r="I94" s="228">
        <v>3</v>
      </c>
      <c r="J94" s="228">
        <v>2</v>
      </c>
      <c r="K94" s="109">
        <f t="shared" si="32"/>
        <v>27680</v>
      </c>
      <c r="L94" s="109">
        <f>SUM(LARGE(AK94:AN94,{1;2}))+AJ94</f>
        <v>20000</v>
      </c>
      <c r="M94" s="109">
        <f>SUM(LARGE(AO94:AS94,{1;2}))</f>
        <v>7679.9999999999982</v>
      </c>
      <c r="N94" s="125">
        <f t="shared" si="33"/>
        <v>166.95999999999998</v>
      </c>
      <c r="O94" s="156">
        <v>174.17</v>
      </c>
      <c r="P94" s="154">
        <v>8138</v>
      </c>
      <c r="Q94" s="514">
        <v>178.89</v>
      </c>
      <c r="R94" s="154">
        <v>5650</v>
      </c>
      <c r="S94" s="515">
        <v>180.89</v>
      </c>
      <c r="T94" s="409">
        <v>5495</v>
      </c>
      <c r="U94" s="410">
        <v>163.5</v>
      </c>
      <c r="V94" s="408">
        <v>6156</v>
      </c>
      <c r="W94" s="132">
        <v>164.6</v>
      </c>
      <c r="X94" s="129">
        <f>'TAÇA SP 2018 - 28012018'!E63</f>
        <v>2029.9999999999982</v>
      </c>
      <c r="Y94" s="162">
        <v>161.29</v>
      </c>
      <c r="Z94" s="158">
        <v>5275</v>
      </c>
      <c r="AA94" s="161">
        <v>176.79</v>
      </c>
      <c r="AB94" s="160">
        <v>6587</v>
      </c>
      <c r="AC94" s="162">
        <v>135.55000000000001</v>
      </c>
      <c r="AD94" s="160">
        <v>500</v>
      </c>
      <c r="AE94" s="161"/>
      <c r="AF94" s="154"/>
      <c r="AI94" s="172"/>
      <c r="AJ94" s="400">
        <f t="shared" si="34"/>
        <v>5275</v>
      </c>
      <c r="AK94" s="399">
        <f t="shared" si="35"/>
        <v>6156</v>
      </c>
      <c r="AL94" s="399">
        <f t="shared" si="36"/>
        <v>5495</v>
      </c>
      <c r="AM94" s="399">
        <f t="shared" si="37"/>
        <v>8138</v>
      </c>
      <c r="AN94" s="399">
        <f t="shared" si="38"/>
        <v>6587</v>
      </c>
      <c r="AO94" s="399">
        <f t="shared" si="39"/>
        <v>2029.9999999999982</v>
      </c>
      <c r="AP94" s="399">
        <f t="shared" si="40"/>
        <v>0</v>
      </c>
      <c r="AQ94" s="399">
        <f t="shared" si="41"/>
        <v>500</v>
      </c>
      <c r="AR94" s="401">
        <f t="shared" si="42"/>
        <v>5650</v>
      </c>
      <c r="AS94" s="172"/>
      <c r="AT94" s="323">
        <f t="shared" si="54"/>
        <v>161.29</v>
      </c>
      <c r="AU94" s="422">
        <f>S94</f>
        <v>180.89</v>
      </c>
      <c r="AV94" s="324">
        <f t="shared" si="44"/>
        <v>163.5</v>
      </c>
      <c r="AW94" s="324">
        <f>O94</f>
        <v>174.17</v>
      </c>
      <c r="AX94" s="324">
        <f t="shared" si="51"/>
        <v>176.79</v>
      </c>
      <c r="AY94" s="324">
        <f>W94</f>
        <v>164.6</v>
      </c>
      <c r="AZ94" s="324"/>
      <c r="BA94" s="324">
        <f t="shared" si="53"/>
        <v>135.55000000000001</v>
      </c>
      <c r="BB94" s="395">
        <f t="shared" si="52"/>
        <v>178.89</v>
      </c>
      <c r="BC94" s="392">
        <f t="shared" si="49"/>
        <v>166.95999999999998</v>
      </c>
    </row>
    <row r="95" spans="1:55" x14ac:dyDescent="0.2">
      <c r="A95" s="112">
        <v>20</v>
      </c>
      <c r="B95" s="114" t="s">
        <v>151</v>
      </c>
      <c r="C95" s="89" t="s">
        <v>152</v>
      </c>
      <c r="D95" s="104" t="s">
        <v>153</v>
      </c>
      <c r="E95" s="23" t="s">
        <v>22</v>
      </c>
      <c r="F95" s="73"/>
      <c r="G95" s="80">
        <f t="shared" ca="1" si="30"/>
        <v>118</v>
      </c>
      <c r="H95" s="75" t="str">
        <f t="shared" ca="1" si="31"/>
        <v>Super Senior</v>
      </c>
      <c r="I95" s="228">
        <v>3</v>
      </c>
      <c r="J95" s="228">
        <v>2</v>
      </c>
      <c r="K95" s="109">
        <f t="shared" si="32"/>
        <v>27563</v>
      </c>
      <c r="L95" s="109">
        <f>SUM(LARGE(AK95:AN95,{1;2}))+AJ95</f>
        <v>22498</v>
      </c>
      <c r="M95" s="109">
        <f>SUM(LARGE(AO95:AS95,{1;2}))</f>
        <v>5065</v>
      </c>
      <c r="N95" s="125">
        <f t="shared" si="33"/>
        <v>181.54</v>
      </c>
      <c r="O95" s="156">
        <v>177.46</v>
      </c>
      <c r="P95" s="154">
        <v>8467</v>
      </c>
      <c r="Q95" s="152"/>
      <c r="R95" s="154"/>
      <c r="S95" s="156"/>
      <c r="T95" s="409"/>
      <c r="U95" s="407">
        <v>175.83</v>
      </c>
      <c r="V95" s="408">
        <v>7389</v>
      </c>
      <c r="W95" s="132"/>
      <c r="X95" s="129">
        <v>0</v>
      </c>
      <c r="Y95" s="157">
        <v>174.96</v>
      </c>
      <c r="Z95" s="158">
        <v>6642</v>
      </c>
      <c r="AA95" s="159"/>
      <c r="AB95" s="160"/>
      <c r="AC95" s="157">
        <v>192.2</v>
      </c>
      <c r="AD95" s="160">
        <v>5065</v>
      </c>
      <c r="AE95" s="159"/>
      <c r="AF95" s="154"/>
      <c r="AI95" s="172"/>
      <c r="AJ95" s="400">
        <f t="shared" si="34"/>
        <v>6642</v>
      </c>
      <c r="AK95" s="399">
        <f t="shared" si="35"/>
        <v>7389</v>
      </c>
      <c r="AL95" s="399">
        <f t="shared" si="36"/>
        <v>0</v>
      </c>
      <c r="AM95" s="399">
        <f t="shared" si="37"/>
        <v>8467</v>
      </c>
      <c r="AN95" s="399">
        <f t="shared" si="38"/>
        <v>0</v>
      </c>
      <c r="AO95" s="399">
        <f t="shared" si="39"/>
        <v>0</v>
      </c>
      <c r="AP95" s="399">
        <f t="shared" si="40"/>
        <v>0</v>
      </c>
      <c r="AQ95" s="399">
        <f t="shared" si="41"/>
        <v>5065</v>
      </c>
      <c r="AR95" s="401">
        <f t="shared" si="42"/>
        <v>0</v>
      </c>
      <c r="AS95" s="172"/>
      <c r="AT95" s="323">
        <f t="shared" si="54"/>
        <v>174.96</v>
      </c>
      <c r="AU95" s="422"/>
      <c r="AV95" s="324"/>
      <c r="AW95" s="324">
        <f>O95</f>
        <v>177.46</v>
      </c>
      <c r="AX95" s="324"/>
      <c r="AY95" s="324"/>
      <c r="AZ95" s="324"/>
      <c r="BA95" s="324">
        <f t="shared" si="53"/>
        <v>192.2</v>
      </c>
      <c r="BB95" s="395"/>
      <c r="BC95" s="392">
        <f t="shared" si="49"/>
        <v>181.54</v>
      </c>
    </row>
    <row r="96" spans="1:55" x14ac:dyDescent="0.2">
      <c r="A96" s="112">
        <v>21</v>
      </c>
      <c r="B96" s="114" t="s">
        <v>154</v>
      </c>
      <c r="C96" s="89" t="s">
        <v>155</v>
      </c>
      <c r="D96" s="104" t="s">
        <v>67</v>
      </c>
      <c r="E96" s="23" t="s">
        <v>22</v>
      </c>
      <c r="F96" s="23"/>
      <c r="G96" s="80">
        <f t="shared" ca="1" si="30"/>
        <v>118</v>
      </c>
      <c r="H96" s="75" t="str">
        <f t="shared" ca="1" si="31"/>
        <v>Super Senior</v>
      </c>
      <c r="I96" s="228">
        <v>3</v>
      </c>
      <c r="J96" s="228">
        <v>2</v>
      </c>
      <c r="K96" s="109">
        <f t="shared" si="32"/>
        <v>26825</v>
      </c>
      <c r="L96" s="109">
        <f>SUM(LARGE(AK96:AN96,{1;2}))+AJ96</f>
        <v>19425</v>
      </c>
      <c r="M96" s="109">
        <f>SUM(LARGE(AO96:AS96,{1;2}))</f>
        <v>7400</v>
      </c>
      <c r="N96" s="125">
        <f t="shared" si="33"/>
        <v>166.91444444444448</v>
      </c>
      <c r="O96" s="156">
        <v>156.75</v>
      </c>
      <c r="P96" s="154">
        <v>6396</v>
      </c>
      <c r="Q96" s="514">
        <v>151.16999999999999</v>
      </c>
      <c r="R96" s="154">
        <v>2878</v>
      </c>
      <c r="S96" s="515">
        <v>169.33</v>
      </c>
      <c r="T96" s="409">
        <v>4339</v>
      </c>
      <c r="U96" s="410">
        <v>173.06</v>
      </c>
      <c r="V96" s="408">
        <v>7112</v>
      </c>
      <c r="W96" s="132">
        <v>162.69999999999999</v>
      </c>
      <c r="X96" s="129">
        <f>'TAÇA SP 2018 - 28012018'!E66</f>
        <v>1864.9999999999982</v>
      </c>
      <c r="Y96" s="162">
        <v>167.71</v>
      </c>
      <c r="Z96" s="158">
        <v>5917</v>
      </c>
      <c r="AA96" s="161">
        <v>165.21</v>
      </c>
      <c r="AB96" s="160">
        <v>5429</v>
      </c>
      <c r="AC96" s="162">
        <v>181.15</v>
      </c>
      <c r="AD96" s="160">
        <v>3960</v>
      </c>
      <c r="AE96" s="161">
        <v>175.15</v>
      </c>
      <c r="AF96" s="154">
        <v>3440</v>
      </c>
      <c r="AI96" s="172"/>
      <c r="AJ96" s="400">
        <f t="shared" si="34"/>
        <v>5917</v>
      </c>
      <c r="AK96" s="399">
        <f t="shared" si="35"/>
        <v>7112</v>
      </c>
      <c r="AL96" s="399">
        <f t="shared" si="36"/>
        <v>4339</v>
      </c>
      <c r="AM96" s="399">
        <f t="shared" si="37"/>
        <v>6396</v>
      </c>
      <c r="AN96" s="399">
        <f t="shared" si="38"/>
        <v>5429</v>
      </c>
      <c r="AO96" s="399">
        <f t="shared" si="39"/>
        <v>1864.9999999999982</v>
      </c>
      <c r="AP96" s="399">
        <f t="shared" si="40"/>
        <v>3440</v>
      </c>
      <c r="AQ96" s="399">
        <f t="shared" si="41"/>
        <v>3960</v>
      </c>
      <c r="AR96" s="401">
        <f t="shared" si="42"/>
        <v>2878</v>
      </c>
      <c r="AS96" s="172"/>
      <c r="AT96" s="323">
        <f t="shared" si="54"/>
        <v>167.71</v>
      </c>
      <c r="AU96" s="422">
        <f>S96</f>
        <v>169.33</v>
      </c>
      <c r="AV96" s="324">
        <f>U96</f>
        <v>173.06</v>
      </c>
      <c r="AW96" s="324">
        <f>O96</f>
        <v>156.75</v>
      </c>
      <c r="AX96" s="324">
        <f>AA96</f>
        <v>165.21</v>
      </c>
      <c r="AY96" s="324">
        <f t="shared" ref="AY96:AY102" si="55">W96</f>
        <v>162.69999999999999</v>
      </c>
      <c r="AZ96" s="324">
        <f>AE96</f>
        <v>175.15</v>
      </c>
      <c r="BA96" s="324">
        <f t="shared" si="53"/>
        <v>181.15</v>
      </c>
      <c r="BB96" s="395">
        <f>Q96</f>
        <v>151.16999999999999</v>
      </c>
      <c r="BC96" s="392">
        <f t="shared" si="49"/>
        <v>166.91444444444448</v>
      </c>
    </row>
    <row r="97" spans="1:55" x14ac:dyDescent="0.2">
      <c r="A97" s="112">
        <v>22</v>
      </c>
      <c r="B97" s="114" t="s">
        <v>162</v>
      </c>
      <c r="C97" s="89" t="s">
        <v>163</v>
      </c>
      <c r="D97" s="104" t="s">
        <v>77</v>
      </c>
      <c r="E97" s="23" t="s">
        <v>19</v>
      </c>
      <c r="F97" s="73">
        <v>21406</v>
      </c>
      <c r="G97" s="80">
        <f t="shared" ca="1" si="30"/>
        <v>59</v>
      </c>
      <c r="H97" s="75" t="str">
        <f t="shared" ca="1" si="31"/>
        <v>Senior</v>
      </c>
      <c r="I97" s="228">
        <v>3</v>
      </c>
      <c r="J97" s="228">
        <v>2</v>
      </c>
      <c r="K97" s="109">
        <f t="shared" si="32"/>
        <v>26621</v>
      </c>
      <c r="L97" s="109">
        <f>SUM(LARGE(AK97:AN97,{1;2}))+AJ97</f>
        <v>18801</v>
      </c>
      <c r="M97" s="109">
        <f>SUM(LARGE(AO97:AS97,{1;2}))</f>
        <v>7819.9999999999991</v>
      </c>
      <c r="N97" s="125">
        <f t="shared" si="33"/>
        <v>174.642</v>
      </c>
      <c r="O97" s="156"/>
      <c r="P97" s="154"/>
      <c r="Q97" s="514"/>
      <c r="R97" s="154"/>
      <c r="S97" s="515"/>
      <c r="T97" s="409"/>
      <c r="U97" s="410">
        <v>171.5</v>
      </c>
      <c r="V97" s="408">
        <v>6956</v>
      </c>
      <c r="W97" s="132">
        <v>171</v>
      </c>
      <c r="X97" s="129">
        <f>'TAÇA SP 2018 - 28012018'!E57</f>
        <v>2694.9999999999991</v>
      </c>
      <c r="Y97" s="162">
        <v>173.33</v>
      </c>
      <c r="Z97" s="158">
        <v>6479</v>
      </c>
      <c r="AA97" s="161">
        <v>164.58</v>
      </c>
      <c r="AB97" s="160">
        <v>5366</v>
      </c>
      <c r="AC97" s="162">
        <v>192.8</v>
      </c>
      <c r="AD97" s="160">
        <v>5125</v>
      </c>
      <c r="AE97" s="159"/>
      <c r="AF97" s="154"/>
      <c r="AI97" s="172"/>
      <c r="AJ97" s="400">
        <f t="shared" si="34"/>
        <v>6479</v>
      </c>
      <c r="AK97" s="399">
        <f t="shared" si="35"/>
        <v>6956</v>
      </c>
      <c r="AL97" s="399">
        <f t="shared" si="36"/>
        <v>0</v>
      </c>
      <c r="AM97" s="399">
        <f t="shared" si="37"/>
        <v>0</v>
      </c>
      <c r="AN97" s="399">
        <f t="shared" si="38"/>
        <v>5366</v>
      </c>
      <c r="AO97" s="399">
        <f t="shared" si="39"/>
        <v>2694.9999999999991</v>
      </c>
      <c r="AP97" s="399">
        <f t="shared" si="40"/>
        <v>0</v>
      </c>
      <c r="AQ97" s="399">
        <f t="shared" si="41"/>
        <v>5125</v>
      </c>
      <c r="AR97" s="401">
        <f t="shared" si="42"/>
        <v>0</v>
      </c>
      <c r="AS97" s="172"/>
      <c r="AT97" s="323">
        <f t="shared" si="54"/>
        <v>173.33</v>
      </c>
      <c r="AU97" s="422"/>
      <c r="AV97" s="324">
        <f>U97</f>
        <v>171.5</v>
      </c>
      <c r="AW97" s="324"/>
      <c r="AX97" s="324">
        <f>AA97</f>
        <v>164.58</v>
      </c>
      <c r="AY97" s="324">
        <f t="shared" si="55"/>
        <v>171</v>
      </c>
      <c r="AZ97" s="324"/>
      <c r="BA97" s="324">
        <f t="shared" si="53"/>
        <v>192.8</v>
      </c>
      <c r="BB97" s="395"/>
      <c r="BC97" s="392">
        <f t="shared" si="49"/>
        <v>174.642</v>
      </c>
    </row>
    <row r="98" spans="1:55" x14ac:dyDescent="0.2">
      <c r="A98" s="112">
        <v>23</v>
      </c>
      <c r="B98" s="114" t="s">
        <v>144</v>
      </c>
      <c r="C98" s="89" t="s">
        <v>109</v>
      </c>
      <c r="D98" s="104" t="s">
        <v>81</v>
      </c>
      <c r="E98" s="23" t="s">
        <v>24</v>
      </c>
      <c r="F98" s="87">
        <v>25011</v>
      </c>
      <c r="G98" s="80">
        <f t="shared" ca="1" si="30"/>
        <v>49</v>
      </c>
      <c r="H98" s="75" t="str">
        <f t="shared" ca="1" si="31"/>
        <v>Adulto</v>
      </c>
      <c r="I98" s="228">
        <v>3</v>
      </c>
      <c r="J98" s="228">
        <v>2</v>
      </c>
      <c r="K98" s="109">
        <f t="shared" si="32"/>
        <v>26401</v>
      </c>
      <c r="L98" s="109">
        <f>SUM(LARGE(AK98:AN98,{1;2}))+AJ98</f>
        <v>19791</v>
      </c>
      <c r="M98" s="109">
        <f>SUM(LARGE(AO98:AS98,{1;2}))</f>
        <v>6609.9999999999982</v>
      </c>
      <c r="N98" s="125">
        <f t="shared" si="33"/>
        <v>170.66428571428568</v>
      </c>
      <c r="O98" s="156">
        <v>166.25</v>
      </c>
      <c r="P98" s="154">
        <v>7336</v>
      </c>
      <c r="Q98" s="514"/>
      <c r="R98" s="154"/>
      <c r="S98" s="156">
        <v>176.67</v>
      </c>
      <c r="T98" s="409">
        <v>5073</v>
      </c>
      <c r="U98" s="407">
        <v>161.28</v>
      </c>
      <c r="V98" s="408">
        <v>5934</v>
      </c>
      <c r="W98" s="132">
        <v>164.35</v>
      </c>
      <c r="X98" s="129">
        <f>'TAÇA SP 2018 - 28012018'!E64</f>
        <v>2029.9999999999982</v>
      </c>
      <c r="Y98" s="162">
        <v>173.75</v>
      </c>
      <c r="Z98" s="158">
        <v>6521</v>
      </c>
      <c r="AA98" s="159">
        <v>165</v>
      </c>
      <c r="AB98" s="160">
        <v>5408</v>
      </c>
      <c r="AC98" s="162">
        <v>187.35</v>
      </c>
      <c r="AD98" s="160">
        <v>4580</v>
      </c>
      <c r="AE98" s="161"/>
      <c r="AF98" s="154"/>
      <c r="AI98" s="172"/>
      <c r="AJ98" s="400">
        <f t="shared" si="34"/>
        <v>6521</v>
      </c>
      <c r="AK98" s="399">
        <f t="shared" si="35"/>
        <v>5934</v>
      </c>
      <c r="AL98" s="399">
        <f t="shared" si="36"/>
        <v>5073</v>
      </c>
      <c r="AM98" s="399">
        <f t="shared" si="37"/>
        <v>7336</v>
      </c>
      <c r="AN98" s="399">
        <f t="shared" si="38"/>
        <v>5408</v>
      </c>
      <c r="AO98" s="399">
        <f t="shared" si="39"/>
        <v>2029.9999999999982</v>
      </c>
      <c r="AP98" s="399">
        <f t="shared" si="40"/>
        <v>0</v>
      </c>
      <c r="AQ98" s="399">
        <f t="shared" si="41"/>
        <v>4580</v>
      </c>
      <c r="AR98" s="401">
        <f t="shared" si="42"/>
        <v>0</v>
      </c>
      <c r="AS98" s="172"/>
      <c r="AT98" s="323">
        <f t="shared" si="54"/>
        <v>173.75</v>
      </c>
      <c r="AU98" s="422">
        <f>S98</f>
        <v>176.67</v>
      </c>
      <c r="AV98" s="324">
        <f>U98</f>
        <v>161.28</v>
      </c>
      <c r="AW98" s="324">
        <f>O98</f>
        <v>166.25</v>
      </c>
      <c r="AX98" s="324">
        <f>AA98</f>
        <v>165</v>
      </c>
      <c r="AY98" s="324">
        <f t="shared" si="55"/>
        <v>164.35</v>
      </c>
      <c r="AZ98" s="324"/>
      <c r="BA98" s="324">
        <f t="shared" si="53"/>
        <v>187.35</v>
      </c>
      <c r="BB98" s="395"/>
      <c r="BC98" s="392">
        <f t="shared" si="49"/>
        <v>170.66428571428568</v>
      </c>
    </row>
    <row r="99" spans="1:55" x14ac:dyDescent="0.2">
      <c r="A99" s="112">
        <v>24</v>
      </c>
      <c r="B99" s="114" t="s">
        <v>134</v>
      </c>
      <c r="C99" s="89" t="s">
        <v>135</v>
      </c>
      <c r="D99" s="104" t="s">
        <v>64</v>
      </c>
      <c r="E99" s="23" t="s">
        <v>31</v>
      </c>
      <c r="F99" s="87">
        <v>29358</v>
      </c>
      <c r="G99" s="80">
        <f t="shared" ca="1" si="30"/>
        <v>38</v>
      </c>
      <c r="H99" s="75" t="str">
        <f t="shared" ca="1" si="31"/>
        <v>Adulto</v>
      </c>
      <c r="I99" s="228">
        <v>3</v>
      </c>
      <c r="J99" s="228">
        <v>2</v>
      </c>
      <c r="K99" s="109">
        <f t="shared" si="32"/>
        <v>25857</v>
      </c>
      <c r="L99" s="109">
        <f>SUM(LARGE(AK99:AN99,{1;2}))+AJ99</f>
        <v>17387</v>
      </c>
      <c r="M99" s="109">
        <f>SUM(LARGE(AO99:AS99,{1;2}))</f>
        <v>8470</v>
      </c>
      <c r="N99" s="125">
        <f t="shared" si="33"/>
        <v>186.92600000000002</v>
      </c>
      <c r="O99" s="156"/>
      <c r="P99" s="154"/>
      <c r="Q99" s="152"/>
      <c r="R99" s="154"/>
      <c r="S99" s="156"/>
      <c r="T99" s="409"/>
      <c r="U99" s="407"/>
      <c r="V99" s="408"/>
      <c r="W99" s="132">
        <v>180.05</v>
      </c>
      <c r="X99" s="129">
        <f>'TAÇA SP 2018 - 28012018'!E49</f>
        <v>3600</v>
      </c>
      <c r="Y99" s="157">
        <v>194.5</v>
      </c>
      <c r="Z99" s="158">
        <v>8596</v>
      </c>
      <c r="AA99" s="159">
        <v>198.83</v>
      </c>
      <c r="AB99" s="160">
        <v>8791</v>
      </c>
      <c r="AC99" s="157">
        <v>190.25</v>
      </c>
      <c r="AD99" s="160">
        <v>4870</v>
      </c>
      <c r="AE99" s="159">
        <v>171</v>
      </c>
      <c r="AF99" s="154">
        <v>3025</v>
      </c>
      <c r="AI99" s="172"/>
      <c r="AJ99" s="400">
        <f t="shared" si="34"/>
        <v>8596</v>
      </c>
      <c r="AK99" s="399">
        <f t="shared" si="35"/>
        <v>0</v>
      </c>
      <c r="AL99" s="399">
        <f t="shared" si="36"/>
        <v>0</v>
      </c>
      <c r="AM99" s="399">
        <f t="shared" si="37"/>
        <v>0</v>
      </c>
      <c r="AN99" s="399">
        <f t="shared" si="38"/>
        <v>8791</v>
      </c>
      <c r="AO99" s="399">
        <f t="shared" si="39"/>
        <v>3600</v>
      </c>
      <c r="AP99" s="399">
        <f t="shared" si="40"/>
        <v>3025</v>
      </c>
      <c r="AQ99" s="399">
        <f t="shared" si="41"/>
        <v>4870</v>
      </c>
      <c r="AR99" s="401">
        <f t="shared" si="42"/>
        <v>0</v>
      </c>
      <c r="AS99" s="172"/>
      <c r="AT99" s="323">
        <f t="shared" si="54"/>
        <v>194.5</v>
      </c>
      <c r="AU99" s="422"/>
      <c r="AV99" s="324"/>
      <c r="AW99" s="324"/>
      <c r="AX99" s="324">
        <f>AA99</f>
        <v>198.83</v>
      </c>
      <c r="AY99" s="324">
        <f t="shared" si="55"/>
        <v>180.05</v>
      </c>
      <c r="AZ99" s="324">
        <f>AE99</f>
        <v>171</v>
      </c>
      <c r="BA99" s="324">
        <f t="shared" si="53"/>
        <v>190.25</v>
      </c>
      <c r="BB99" s="395"/>
      <c r="BC99" s="392">
        <f t="shared" si="49"/>
        <v>186.92600000000002</v>
      </c>
    </row>
    <row r="100" spans="1:55" x14ac:dyDescent="0.2">
      <c r="A100" s="112">
        <v>25</v>
      </c>
      <c r="B100" s="114" t="s">
        <v>175</v>
      </c>
      <c r="C100" s="89" t="s">
        <v>176</v>
      </c>
      <c r="D100" s="104" t="s">
        <v>63</v>
      </c>
      <c r="E100" s="23" t="s">
        <v>22</v>
      </c>
      <c r="F100" s="73">
        <v>22459</v>
      </c>
      <c r="G100" s="80">
        <f t="shared" ca="1" si="30"/>
        <v>56</v>
      </c>
      <c r="H100" s="75" t="str">
        <f t="shared" ca="1" si="31"/>
        <v>Senior</v>
      </c>
      <c r="I100" s="228">
        <v>2</v>
      </c>
      <c r="J100" s="228">
        <v>2</v>
      </c>
      <c r="K100" s="109">
        <f t="shared" si="32"/>
        <v>25482</v>
      </c>
      <c r="L100" s="109">
        <f>SUM(LARGE(AK100:AN100,{1;2}))+AJ100</f>
        <v>14367</v>
      </c>
      <c r="M100" s="109">
        <f>SUM(LARGE(AO100:AS100,{1;2}))</f>
        <v>11115</v>
      </c>
      <c r="N100" s="125">
        <f t="shared" si="33"/>
        <v>182.77833333333334</v>
      </c>
      <c r="O100" s="156"/>
      <c r="P100" s="154"/>
      <c r="Q100" s="152">
        <v>186.39</v>
      </c>
      <c r="R100" s="154">
        <v>6400</v>
      </c>
      <c r="S100" s="156">
        <v>183.5</v>
      </c>
      <c r="T100" s="409">
        <v>5756</v>
      </c>
      <c r="U100" s="407">
        <v>175.28</v>
      </c>
      <c r="V100" s="408">
        <v>7334</v>
      </c>
      <c r="W100" s="132">
        <v>181.55</v>
      </c>
      <c r="X100" s="129">
        <f>'TAÇA SP 2018 - 28012018'!E48</f>
        <v>3750</v>
      </c>
      <c r="Y100" s="157"/>
      <c r="Z100" s="158"/>
      <c r="AA100" s="159">
        <v>181.25</v>
      </c>
      <c r="AB100" s="160">
        <v>7033</v>
      </c>
      <c r="AC100" s="157">
        <v>188.7</v>
      </c>
      <c r="AD100" s="160">
        <v>4715</v>
      </c>
      <c r="AE100" s="159"/>
      <c r="AF100" s="154"/>
      <c r="AI100" s="172"/>
      <c r="AJ100" s="400">
        <f t="shared" si="34"/>
        <v>0</v>
      </c>
      <c r="AK100" s="399">
        <f t="shared" si="35"/>
        <v>7334</v>
      </c>
      <c r="AL100" s="399">
        <f t="shared" si="36"/>
        <v>5756</v>
      </c>
      <c r="AM100" s="399">
        <f t="shared" si="37"/>
        <v>0</v>
      </c>
      <c r="AN100" s="399">
        <f t="shared" si="38"/>
        <v>7033</v>
      </c>
      <c r="AO100" s="399">
        <f t="shared" si="39"/>
        <v>3750</v>
      </c>
      <c r="AP100" s="399">
        <f t="shared" si="40"/>
        <v>0</v>
      </c>
      <c r="AQ100" s="399">
        <f t="shared" si="41"/>
        <v>4715</v>
      </c>
      <c r="AR100" s="401">
        <f t="shared" si="42"/>
        <v>6400</v>
      </c>
      <c r="AS100" s="172"/>
      <c r="AT100" s="323"/>
      <c r="AU100" s="422">
        <f>S100</f>
        <v>183.5</v>
      </c>
      <c r="AV100" s="324">
        <f>U100</f>
        <v>175.28</v>
      </c>
      <c r="AW100" s="324"/>
      <c r="AX100" s="324">
        <f>AA100</f>
        <v>181.25</v>
      </c>
      <c r="AY100" s="324">
        <f t="shared" si="55"/>
        <v>181.55</v>
      </c>
      <c r="AZ100" s="324"/>
      <c r="BA100" s="324">
        <f t="shared" si="53"/>
        <v>188.7</v>
      </c>
      <c r="BB100" s="395">
        <f>Q100</f>
        <v>186.39</v>
      </c>
      <c r="BC100" s="392">
        <f t="shared" si="49"/>
        <v>182.77833333333334</v>
      </c>
    </row>
    <row r="101" spans="1:55" x14ac:dyDescent="0.2">
      <c r="A101" s="112">
        <v>26</v>
      </c>
      <c r="B101" s="114" t="s">
        <v>207</v>
      </c>
      <c r="C101" s="89" t="s">
        <v>154</v>
      </c>
      <c r="D101" s="104" t="s">
        <v>55</v>
      </c>
      <c r="E101" s="23" t="s">
        <v>24</v>
      </c>
      <c r="F101" s="87">
        <v>29633</v>
      </c>
      <c r="G101" s="80">
        <f t="shared" ca="1" si="30"/>
        <v>37</v>
      </c>
      <c r="H101" s="75" t="str">
        <f t="shared" ca="1" si="31"/>
        <v>Adulto</v>
      </c>
      <c r="I101" s="228">
        <v>1</v>
      </c>
      <c r="J101" s="228">
        <v>2</v>
      </c>
      <c r="K101" s="109">
        <f t="shared" si="32"/>
        <v>25159</v>
      </c>
      <c r="L101" s="109">
        <f>SUM(LARGE(AK101:AN101,{1;2}))+AJ101</f>
        <v>14452</v>
      </c>
      <c r="M101" s="109">
        <f>SUM(LARGE(AO101:AS101,{1;2}))</f>
        <v>10707</v>
      </c>
      <c r="N101" s="125">
        <f t="shared" si="33"/>
        <v>182.24199999999999</v>
      </c>
      <c r="O101" s="156">
        <v>165.75</v>
      </c>
      <c r="P101" s="154">
        <v>7296</v>
      </c>
      <c r="Q101" s="152">
        <v>182.61</v>
      </c>
      <c r="R101" s="154">
        <v>6022</v>
      </c>
      <c r="S101" s="156">
        <v>197.5</v>
      </c>
      <c r="T101" s="409">
        <v>7156</v>
      </c>
      <c r="U101" s="407"/>
      <c r="V101" s="408"/>
      <c r="W101" s="132">
        <v>190.9</v>
      </c>
      <c r="X101" s="129">
        <f>'TAÇA SP 2018 - 28012018'!E38</f>
        <v>4685</v>
      </c>
      <c r="Y101" s="157"/>
      <c r="Z101" s="158"/>
      <c r="AA101" s="159"/>
      <c r="AB101" s="160"/>
      <c r="AC101" s="157"/>
      <c r="AD101" s="160"/>
      <c r="AE101" s="159">
        <v>174.45</v>
      </c>
      <c r="AF101" s="154">
        <v>3370</v>
      </c>
      <c r="AI101" s="172"/>
      <c r="AJ101" s="400">
        <f t="shared" si="34"/>
        <v>0</v>
      </c>
      <c r="AK101" s="399">
        <f t="shared" si="35"/>
        <v>0</v>
      </c>
      <c r="AL101" s="399">
        <f t="shared" si="36"/>
        <v>7156</v>
      </c>
      <c r="AM101" s="399">
        <f t="shared" si="37"/>
        <v>7296</v>
      </c>
      <c r="AN101" s="399">
        <f t="shared" si="38"/>
        <v>0</v>
      </c>
      <c r="AO101" s="399">
        <f t="shared" si="39"/>
        <v>4685</v>
      </c>
      <c r="AP101" s="399">
        <f t="shared" si="40"/>
        <v>3370</v>
      </c>
      <c r="AQ101" s="399">
        <f t="shared" si="41"/>
        <v>0</v>
      </c>
      <c r="AR101" s="401">
        <f t="shared" si="42"/>
        <v>6022</v>
      </c>
      <c r="AS101" s="172"/>
      <c r="AT101" s="323"/>
      <c r="AU101" s="422">
        <f>S101</f>
        <v>197.5</v>
      </c>
      <c r="AV101" s="324"/>
      <c r="AW101" s="324">
        <f t="shared" ref="AW101:AW106" si="56">O101</f>
        <v>165.75</v>
      </c>
      <c r="AX101" s="324"/>
      <c r="AY101" s="324">
        <f t="shared" si="55"/>
        <v>190.9</v>
      </c>
      <c r="AZ101" s="324">
        <f>AE101</f>
        <v>174.45</v>
      </c>
      <c r="BA101" s="324"/>
      <c r="BB101" s="395">
        <f>Q101</f>
        <v>182.61</v>
      </c>
      <c r="BC101" s="392">
        <f t="shared" si="49"/>
        <v>182.24199999999999</v>
      </c>
    </row>
    <row r="102" spans="1:55" x14ac:dyDescent="0.2">
      <c r="A102" s="112">
        <v>27</v>
      </c>
      <c r="B102" s="114" t="s">
        <v>161</v>
      </c>
      <c r="C102" s="89" t="s">
        <v>165</v>
      </c>
      <c r="D102" s="104" t="s">
        <v>76</v>
      </c>
      <c r="E102" s="23" t="s">
        <v>22</v>
      </c>
      <c r="F102" s="23"/>
      <c r="G102" s="80">
        <f t="shared" ca="1" si="30"/>
        <v>118</v>
      </c>
      <c r="H102" s="75" t="str">
        <f t="shared" ca="1" si="31"/>
        <v>Super Senior</v>
      </c>
      <c r="I102" s="228">
        <v>2</v>
      </c>
      <c r="J102" s="228">
        <v>2</v>
      </c>
      <c r="K102" s="109">
        <f t="shared" si="32"/>
        <v>25136</v>
      </c>
      <c r="L102" s="109">
        <f>SUM(LARGE(AK102:AN102,{1;2}))+AJ102</f>
        <v>14507</v>
      </c>
      <c r="M102" s="109">
        <f>SUM(LARGE(AO102:AS102,{1;2}))</f>
        <v>10629</v>
      </c>
      <c r="N102" s="125">
        <f t="shared" si="33"/>
        <v>177.71375</v>
      </c>
      <c r="O102" s="156">
        <v>169.58</v>
      </c>
      <c r="P102" s="154">
        <v>7679</v>
      </c>
      <c r="Q102" s="514">
        <v>172.83</v>
      </c>
      <c r="R102" s="154">
        <v>5044</v>
      </c>
      <c r="S102" s="515">
        <v>187.44</v>
      </c>
      <c r="T102" s="409">
        <v>6150</v>
      </c>
      <c r="U102" s="410">
        <v>170.22</v>
      </c>
      <c r="V102" s="408">
        <v>6828</v>
      </c>
      <c r="W102" s="132">
        <v>172.7</v>
      </c>
      <c r="X102" s="129">
        <f>'TAÇA SP 2018 - 28012018'!E56</f>
        <v>2864.9999999999982</v>
      </c>
      <c r="Y102" s="162"/>
      <c r="Z102" s="158"/>
      <c r="AA102" s="161">
        <v>174.54</v>
      </c>
      <c r="AB102" s="160">
        <v>6362</v>
      </c>
      <c r="AC102" s="157">
        <v>197.4</v>
      </c>
      <c r="AD102" s="160">
        <v>5585</v>
      </c>
      <c r="AE102" s="159">
        <v>177</v>
      </c>
      <c r="AF102" s="154">
        <v>3625</v>
      </c>
      <c r="AI102" s="172"/>
      <c r="AJ102" s="400">
        <f t="shared" si="34"/>
        <v>0</v>
      </c>
      <c r="AK102" s="399">
        <f t="shared" si="35"/>
        <v>6828</v>
      </c>
      <c r="AL102" s="399">
        <f t="shared" si="36"/>
        <v>6150</v>
      </c>
      <c r="AM102" s="399">
        <f t="shared" si="37"/>
        <v>7679</v>
      </c>
      <c r="AN102" s="399">
        <f t="shared" si="38"/>
        <v>6362</v>
      </c>
      <c r="AO102" s="399">
        <f t="shared" si="39"/>
        <v>2864.9999999999982</v>
      </c>
      <c r="AP102" s="399">
        <f t="shared" si="40"/>
        <v>3625</v>
      </c>
      <c r="AQ102" s="399">
        <f t="shared" si="41"/>
        <v>5585</v>
      </c>
      <c r="AR102" s="401">
        <f t="shared" si="42"/>
        <v>5044</v>
      </c>
      <c r="AS102" s="172"/>
      <c r="AT102" s="323"/>
      <c r="AU102" s="422">
        <f>S102</f>
        <v>187.44</v>
      </c>
      <c r="AV102" s="324">
        <f t="shared" ref="AV102:AV123" si="57">U102</f>
        <v>170.22</v>
      </c>
      <c r="AW102" s="324">
        <f t="shared" si="56"/>
        <v>169.58</v>
      </c>
      <c r="AX102" s="324">
        <f>AA102</f>
        <v>174.54</v>
      </c>
      <c r="AY102" s="324">
        <f t="shared" si="55"/>
        <v>172.7</v>
      </c>
      <c r="AZ102" s="324">
        <f>AE102</f>
        <v>177</v>
      </c>
      <c r="BA102" s="324">
        <f>AC102</f>
        <v>197.4</v>
      </c>
      <c r="BB102" s="395">
        <f>Q102</f>
        <v>172.83</v>
      </c>
      <c r="BC102" s="392">
        <f t="shared" si="49"/>
        <v>177.71375</v>
      </c>
    </row>
    <row r="103" spans="1:55" x14ac:dyDescent="0.2">
      <c r="A103" s="112">
        <v>28</v>
      </c>
      <c r="B103" s="114" t="s">
        <v>178</v>
      </c>
      <c r="C103" s="89" t="s">
        <v>179</v>
      </c>
      <c r="D103" s="104" t="s">
        <v>180</v>
      </c>
      <c r="E103" s="23" t="s">
        <v>22</v>
      </c>
      <c r="F103" s="23"/>
      <c r="G103" s="80">
        <f t="shared" ca="1" si="30"/>
        <v>118</v>
      </c>
      <c r="H103" s="75" t="str">
        <f t="shared" ca="1" si="31"/>
        <v>Super Senior</v>
      </c>
      <c r="I103" s="228">
        <v>2</v>
      </c>
      <c r="J103" s="228">
        <v>2</v>
      </c>
      <c r="K103" s="109">
        <f t="shared" si="32"/>
        <v>21341</v>
      </c>
      <c r="L103" s="109">
        <f>SUM(LARGE(AK103:AN103,{1;2}))+AJ103</f>
        <v>13254</v>
      </c>
      <c r="M103" s="109">
        <f>SUM(LARGE(AO103:AS103,{1;2}))</f>
        <v>8087</v>
      </c>
      <c r="N103" s="125">
        <f t="shared" si="33"/>
        <v>165.9</v>
      </c>
      <c r="O103" s="156">
        <v>161.25</v>
      </c>
      <c r="P103" s="154">
        <v>6846</v>
      </c>
      <c r="Q103" s="152">
        <v>159.06</v>
      </c>
      <c r="R103" s="154">
        <v>3667</v>
      </c>
      <c r="S103" s="156"/>
      <c r="T103" s="409"/>
      <c r="U103" s="407">
        <v>148.44</v>
      </c>
      <c r="V103" s="408">
        <v>4650</v>
      </c>
      <c r="W103" s="132"/>
      <c r="X103" s="129"/>
      <c r="Y103" s="157"/>
      <c r="Z103" s="158"/>
      <c r="AA103" s="159">
        <v>175</v>
      </c>
      <c r="AB103" s="160">
        <v>6408</v>
      </c>
      <c r="AC103" s="157">
        <v>185.75</v>
      </c>
      <c r="AD103" s="160">
        <v>4420</v>
      </c>
      <c r="AE103" s="159"/>
      <c r="AF103" s="154"/>
      <c r="AI103" s="172"/>
      <c r="AJ103" s="400">
        <f t="shared" si="34"/>
        <v>0</v>
      </c>
      <c r="AK103" s="399">
        <f t="shared" si="35"/>
        <v>4650</v>
      </c>
      <c r="AL103" s="399">
        <f t="shared" si="36"/>
        <v>0</v>
      </c>
      <c r="AM103" s="399">
        <f t="shared" si="37"/>
        <v>6846</v>
      </c>
      <c r="AN103" s="399">
        <f t="shared" si="38"/>
        <v>6408</v>
      </c>
      <c r="AO103" s="399">
        <f t="shared" si="39"/>
        <v>0</v>
      </c>
      <c r="AP103" s="399">
        <f t="shared" si="40"/>
        <v>0</v>
      </c>
      <c r="AQ103" s="399">
        <f t="shared" si="41"/>
        <v>4420</v>
      </c>
      <c r="AR103" s="401">
        <f t="shared" si="42"/>
        <v>3667</v>
      </c>
      <c r="AS103" s="172"/>
      <c r="AT103" s="323"/>
      <c r="AU103" s="422"/>
      <c r="AV103" s="324">
        <f t="shared" si="57"/>
        <v>148.44</v>
      </c>
      <c r="AW103" s="324">
        <f t="shared" si="56"/>
        <v>161.25</v>
      </c>
      <c r="AX103" s="324">
        <f>AA103</f>
        <v>175</v>
      </c>
      <c r="AY103" s="324"/>
      <c r="AZ103" s="324"/>
      <c r="BA103" s="324">
        <f>AC103</f>
        <v>185.75</v>
      </c>
      <c r="BB103" s="395">
        <f>Q103</f>
        <v>159.06</v>
      </c>
      <c r="BC103" s="392">
        <f t="shared" si="49"/>
        <v>165.9</v>
      </c>
    </row>
    <row r="104" spans="1:55" x14ac:dyDescent="0.2">
      <c r="A104" s="112">
        <v>29</v>
      </c>
      <c r="B104" s="114" t="s">
        <v>171</v>
      </c>
      <c r="C104" s="89" t="s">
        <v>172</v>
      </c>
      <c r="D104" s="104" t="s">
        <v>72</v>
      </c>
      <c r="E104" s="23" t="s">
        <v>19</v>
      </c>
      <c r="F104" s="23"/>
      <c r="G104" s="80">
        <f t="shared" ca="1" si="30"/>
        <v>118</v>
      </c>
      <c r="H104" s="75" t="str">
        <f t="shared" ca="1" si="31"/>
        <v>Super Senior</v>
      </c>
      <c r="I104" s="228">
        <v>2</v>
      </c>
      <c r="J104" s="228">
        <v>2</v>
      </c>
      <c r="K104" s="109">
        <f t="shared" si="32"/>
        <v>20856</v>
      </c>
      <c r="L104" s="109">
        <f>SUM(LARGE(AK104:AN104,{1;2}))+AJ104</f>
        <v>12521</v>
      </c>
      <c r="M104" s="109">
        <f>SUM(LARGE(AO104:AS104,{1;2}))</f>
        <v>8335</v>
      </c>
      <c r="N104" s="125">
        <f t="shared" si="33"/>
        <v>170.0633333333333</v>
      </c>
      <c r="O104" s="156">
        <v>158.04</v>
      </c>
      <c r="P104" s="154">
        <v>6525</v>
      </c>
      <c r="Q104" s="152"/>
      <c r="R104" s="154"/>
      <c r="S104" s="156"/>
      <c r="T104" s="409"/>
      <c r="U104" s="407">
        <v>155.61000000000001</v>
      </c>
      <c r="V104" s="408">
        <v>5367</v>
      </c>
      <c r="W104" s="132">
        <v>179.15</v>
      </c>
      <c r="X104" s="129">
        <f>'TAÇA SP 2018 - 28012018'!E50</f>
        <v>3509.9999999999991</v>
      </c>
      <c r="Y104" s="157"/>
      <c r="Z104" s="158"/>
      <c r="AA104" s="159">
        <v>170.88</v>
      </c>
      <c r="AB104" s="160">
        <v>5996</v>
      </c>
      <c r="AC104" s="157">
        <v>189.8</v>
      </c>
      <c r="AD104" s="160">
        <v>4825</v>
      </c>
      <c r="AE104" s="159">
        <v>166.9</v>
      </c>
      <c r="AF104" s="154">
        <v>2615</v>
      </c>
      <c r="AI104" s="172"/>
      <c r="AJ104" s="400">
        <f t="shared" si="34"/>
        <v>0</v>
      </c>
      <c r="AK104" s="399">
        <f t="shared" si="35"/>
        <v>5367</v>
      </c>
      <c r="AL104" s="399">
        <f t="shared" si="36"/>
        <v>0</v>
      </c>
      <c r="AM104" s="399">
        <f t="shared" si="37"/>
        <v>6525</v>
      </c>
      <c r="AN104" s="399">
        <f t="shared" si="38"/>
        <v>5996</v>
      </c>
      <c r="AO104" s="399">
        <f t="shared" si="39"/>
        <v>3509.9999999999991</v>
      </c>
      <c r="AP104" s="399">
        <f t="shared" si="40"/>
        <v>2615</v>
      </c>
      <c r="AQ104" s="399">
        <f t="shared" si="41"/>
        <v>4825</v>
      </c>
      <c r="AR104" s="401">
        <f t="shared" si="42"/>
        <v>0</v>
      </c>
      <c r="AS104" s="172"/>
      <c r="AT104" s="323"/>
      <c r="AU104" s="422"/>
      <c r="AV104" s="324">
        <f t="shared" si="57"/>
        <v>155.61000000000001</v>
      </c>
      <c r="AW104" s="324">
        <f t="shared" si="56"/>
        <v>158.04</v>
      </c>
      <c r="AX104" s="324">
        <f>AA104</f>
        <v>170.88</v>
      </c>
      <c r="AY104" s="324">
        <f>W104</f>
        <v>179.15</v>
      </c>
      <c r="AZ104" s="324">
        <f>AE104</f>
        <v>166.9</v>
      </c>
      <c r="BA104" s="324">
        <f>AC104</f>
        <v>189.8</v>
      </c>
      <c r="BB104" s="395"/>
      <c r="BC104" s="392">
        <f t="shared" si="49"/>
        <v>170.0633333333333</v>
      </c>
    </row>
    <row r="105" spans="1:55" x14ac:dyDescent="0.2">
      <c r="A105" s="112">
        <v>30</v>
      </c>
      <c r="B105" s="114" t="s">
        <v>169</v>
      </c>
      <c r="C105" s="89" t="s">
        <v>170</v>
      </c>
      <c r="D105" s="104" t="s">
        <v>75</v>
      </c>
      <c r="E105" s="23" t="s">
        <v>22</v>
      </c>
      <c r="F105" s="23"/>
      <c r="G105" s="80">
        <f t="shared" ca="1" si="30"/>
        <v>118</v>
      </c>
      <c r="H105" s="75" t="str">
        <f t="shared" ca="1" si="31"/>
        <v>Super Senior</v>
      </c>
      <c r="I105" s="228">
        <v>2</v>
      </c>
      <c r="J105" s="228">
        <v>2</v>
      </c>
      <c r="K105" s="109">
        <f t="shared" si="32"/>
        <v>20373</v>
      </c>
      <c r="L105" s="109">
        <f>SUM(LARGE(AK105:AN105,{1;2}))+AJ105</f>
        <v>12853</v>
      </c>
      <c r="M105" s="109">
        <f>SUM(LARGE(AO105:AS105,{1;2}))</f>
        <v>7520</v>
      </c>
      <c r="N105" s="125">
        <f t="shared" si="33"/>
        <v>173.786</v>
      </c>
      <c r="O105" s="156">
        <v>153.04</v>
      </c>
      <c r="P105" s="154">
        <v>6025</v>
      </c>
      <c r="Q105" s="152"/>
      <c r="R105" s="154"/>
      <c r="S105" s="156">
        <v>194.22</v>
      </c>
      <c r="T105" s="409">
        <v>6828</v>
      </c>
      <c r="U105" s="407">
        <v>161.66999999999999</v>
      </c>
      <c r="V105" s="408">
        <v>5973</v>
      </c>
      <c r="W105" s="132">
        <v>173.55</v>
      </c>
      <c r="X105" s="129">
        <f>'TAÇA SP 2018 - 28012018'!E55</f>
        <v>2950</v>
      </c>
      <c r="Y105" s="157"/>
      <c r="Z105" s="158"/>
      <c r="AA105" s="159"/>
      <c r="AB105" s="160"/>
      <c r="AC105" s="157"/>
      <c r="AD105" s="160"/>
      <c r="AE105" s="159">
        <v>186.45</v>
      </c>
      <c r="AF105" s="154">
        <v>4570</v>
      </c>
      <c r="AI105" s="172"/>
      <c r="AJ105" s="400">
        <f t="shared" si="34"/>
        <v>0</v>
      </c>
      <c r="AK105" s="399">
        <f t="shared" si="35"/>
        <v>5973</v>
      </c>
      <c r="AL105" s="399">
        <f t="shared" si="36"/>
        <v>6828</v>
      </c>
      <c r="AM105" s="399">
        <f t="shared" si="37"/>
        <v>6025</v>
      </c>
      <c r="AN105" s="399">
        <f t="shared" si="38"/>
        <v>0</v>
      </c>
      <c r="AO105" s="399">
        <f t="shared" si="39"/>
        <v>2950</v>
      </c>
      <c r="AP105" s="399">
        <f t="shared" si="40"/>
        <v>4570</v>
      </c>
      <c r="AQ105" s="399">
        <f t="shared" si="41"/>
        <v>0</v>
      </c>
      <c r="AR105" s="401">
        <f t="shared" si="42"/>
        <v>0</v>
      </c>
      <c r="AS105" s="172"/>
      <c r="AT105" s="323"/>
      <c r="AU105" s="422">
        <f>S105</f>
        <v>194.22</v>
      </c>
      <c r="AV105" s="324">
        <f t="shared" si="57"/>
        <v>161.66999999999999</v>
      </c>
      <c r="AW105" s="324">
        <f t="shared" si="56"/>
        <v>153.04</v>
      </c>
      <c r="AX105" s="324"/>
      <c r="AY105" s="324">
        <f>W105</f>
        <v>173.55</v>
      </c>
      <c r="AZ105" s="324">
        <f>AE105</f>
        <v>186.45</v>
      </c>
      <c r="BA105" s="324"/>
      <c r="BB105" s="395"/>
      <c r="BC105" s="392">
        <f t="shared" si="49"/>
        <v>173.786</v>
      </c>
    </row>
    <row r="106" spans="1:55" x14ac:dyDescent="0.2">
      <c r="A106" s="112">
        <v>31</v>
      </c>
      <c r="B106" s="114" t="s">
        <v>173</v>
      </c>
      <c r="C106" s="89" t="s">
        <v>174</v>
      </c>
      <c r="D106" s="104" t="s">
        <v>83</v>
      </c>
      <c r="E106" s="23" t="s">
        <v>24</v>
      </c>
      <c r="F106" s="86">
        <v>23840</v>
      </c>
      <c r="G106" s="80">
        <f t="shared" ca="1" si="30"/>
        <v>53</v>
      </c>
      <c r="H106" s="75" t="str">
        <f t="shared" ca="1" si="31"/>
        <v>Senior</v>
      </c>
      <c r="I106" s="228">
        <v>2</v>
      </c>
      <c r="J106" s="228">
        <v>2</v>
      </c>
      <c r="K106" s="109">
        <f t="shared" si="32"/>
        <v>19946</v>
      </c>
      <c r="L106" s="109">
        <f>SUM(LARGE(AK106:AN106,{1;2}))+AJ106</f>
        <v>14051</v>
      </c>
      <c r="M106" s="109">
        <f>SUM(LARGE(AO106:AS106,{1;2}))</f>
        <v>5894.9999999999982</v>
      </c>
      <c r="N106" s="125">
        <f t="shared" si="33"/>
        <v>170.75000000000003</v>
      </c>
      <c r="O106" s="156">
        <v>164.96</v>
      </c>
      <c r="P106" s="154">
        <v>7217</v>
      </c>
      <c r="Q106" s="514"/>
      <c r="R106" s="154"/>
      <c r="S106" s="515"/>
      <c r="T106" s="409"/>
      <c r="U106" s="410">
        <v>170.28</v>
      </c>
      <c r="V106" s="408">
        <v>6834</v>
      </c>
      <c r="W106" s="132">
        <v>160.94999999999999</v>
      </c>
      <c r="X106" s="129">
        <f>'TAÇA SP 2018 - 28012018'!E67</f>
        <v>1689.9999999999982</v>
      </c>
      <c r="Y106" s="162"/>
      <c r="Z106" s="158"/>
      <c r="AA106" s="161">
        <v>173.96</v>
      </c>
      <c r="AB106" s="160">
        <v>6304</v>
      </c>
      <c r="AC106" s="162">
        <v>183.6</v>
      </c>
      <c r="AD106" s="160">
        <v>4205</v>
      </c>
      <c r="AE106" s="161"/>
      <c r="AF106" s="154"/>
      <c r="AI106" s="172"/>
      <c r="AJ106" s="400">
        <f t="shared" si="34"/>
        <v>0</v>
      </c>
      <c r="AK106" s="399">
        <f t="shared" si="35"/>
        <v>6834</v>
      </c>
      <c r="AL106" s="399">
        <f t="shared" si="36"/>
        <v>0</v>
      </c>
      <c r="AM106" s="399">
        <f t="shared" si="37"/>
        <v>7217</v>
      </c>
      <c r="AN106" s="399">
        <f t="shared" si="38"/>
        <v>6304</v>
      </c>
      <c r="AO106" s="399">
        <f t="shared" si="39"/>
        <v>1689.9999999999982</v>
      </c>
      <c r="AP106" s="399">
        <f t="shared" si="40"/>
        <v>0</v>
      </c>
      <c r="AQ106" s="399">
        <f t="shared" si="41"/>
        <v>4205</v>
      </c>
      <c r="AR106" s="401">
        <f t="shared" si="42"/>
        <v>0</v>
      </c>
      <c r="AS106" s="172"/>
      <c r="AT106" s="323"/>
      <c r="AU106" s="422"/>
      <c r="AV106" s="324">
        <f t="shared" si="57"/>
        <v>170.28</v>
      </c>
      <c r="AW106" s="324">
        <f t="shared" si="56"/>
        <v>164.96</v>
      </c>
      <c r="AX106" s="324">
        <f>AA106</f>
        <v>173.96</v>
      </c>
      <c r="AY106" s="324">
        <f>W106</f>
        <v>160.94999999999999</v>
      </c>
      <c r="AZ106" s="324"/>
      <c r="BA106" s="324">
        <f>AC106</f>
        <v>183.6</v>
      </c>
      <c r="BB106" s="395"/>
      <c r="BC106" s="392">
        <f t="shared" si="49"/>
        <v>170.75000000000003</v>
      </c>
    </row>
    <row r="107" spans="1:55" x14ac:dyDescent="0.2">
      <c r="A107" s="112">
        <v>32</v>
      </c>
      <c r="B107" s="114" t="s">
        <v>192</v>
      </c>
      <c r="C107" s="89" t="s">
        <v>193</v>
      </c>
      <c r="D107" s="104" t="s">
        <v>87</v>
      </c>
      <c r="E107" s="23" t="s">
        <v>22</v>
      </c>
      <c r="F107" s="23"/>
      <c r="G107" s="80">
        <f t="shared" ca="1" si="30"/>
        <v>118</v>
      </c>
      <c r="H107" s="75" t="str">
        <f t="shared" ca="1" si="31"/>
        <v>Super Senior</v>
      </c>
      <c r="I107" s="228">
        <v>2</v>
      </c>
      <c r="J107" s="228">
        <v>2</v>
      </c>
      <c r="K107" s="109">
        <f t="shared" si="32"/>
        <v>19846</v>
      </c>
      <c r="L107" s="109">
        <f>SUM(LARGE(AK107:AN107,{1;2}))+AJ107</f>
        <v>16806</v>
      </c>
      <c r="M107" s="109">
        <f>SUM(LARGE(AO107:AS107,{1;2}))</f>
        <v>3040</v>
      </c>
      <c r="N107" s="125">
        <f t="shared" si="33"/>
        <v>163.92599999999999</v>
      </c>
      <c r="O107" s="156"/>
      <c r="P107" s="154"/>
      <c r="Q107" s="514"/>
      <c r="R107" s="154"/>
      <c r="S107" s="515">
        <v>167.33</v>
      </c>
      <c r="T107" s="409">
        <v>4139</v>
      </c>
      <c r="U107" s="410">
        <v>170.44</v>
      </c>
      <c r="V107" s="408">
        <v>6850</v>
      </c>
      <c r="W107" s="132">
        <v>149</v>
      </c>
      <c r="X107" s="129">
        <f>'TAÇA SP 2018 - 28012018'!E72</f>
        <v>500</v>
      </c>
      <c r="Y107" s="162">
        <v>166.71</v>
      </c>
      <c r="Z107" s="158">
        <v>5817</v>
      </c>
      <c r="AA107" s="161"/>
      <c r="AB107" s="160"/>
      <c r="AC107" s="162"/>
      <c r="AD107" s="160"/>
      <c r="AE107" s="161">
        <v>166.15</v>
      </c>
      <c r="AF107" s="154">
        <v>2540</v>
      </c>
      <c r="AI107" s="172"/>
      <c r="AJ107" s="400">
        <f t="shared" si="34"/>
        <v>5817</v>
      </c>
      <c r="AK107" s="399">
        <f t="shared" si="35"/>
        <v>6850</v>
      </c>
      <c r="AL107" s="399">
        <f t="shared" si="36"/>
        <v>4139</v>
      </c>
      <c r="AM107" s="399">
        <f t="shared" si="37"/>
        <v>0</v>
      </c>
      <c r="AN107" s="399">
        <f t="shared" si="38"/>
        <v>0</v>
      </c>
      <c r="AO107" s="399">
        <f t="shared" si="39"/>
        <v>500</v>
      </c>
      <c r="AP107" s="399">
        <f t="shared" si="40"/>
        <v>2540</v>
      </c>
      <c r="AQ107" s="399">
        <f t="shared" si="41"/>
        <v>0</v>
      </c>
      <c r="AR107" s="401">
        <f t="shared" si="42"/>
        <v>0</v>
      </c>
      <c r="AS107" s="172"/>
      <c r="AT107" s="323">
        <f>Y107</f>
        <v>166.71</v>
      </c>
      <c r="AU107" s="422">
        <f>S107</f>
        <v>167.33</v>
      </c>
      <c r="AV107" s="324">
        <f t="shared" si="57"/>
        <v>170.44</v>
      </c>
      <c r="AW107" s="324"/>
      <c r="AX107" s="324"/>
      <c r="AY107" s="324">
        <f>W107</f>
        <v>149</v>
      </c>
      <c r="AZ107" s="324">
        <f>AE107</f>
        <v>166.15</v>
      </c>
      <c r="BA107" s="324"/>
      <c r="BB107" s="395"/>
      <c r="BC107" s="392">
        <f t="shared" si="49"/>
        <v>163.92599999999999</v>
      </c>
    </row>
    <row r="108" spans="1:55" x14ac:dyDescent="0.2">
      <c r="A108" s="112">
        <v>33</v>
      </c>
      <c r="B108" s="114" t="s">
        <v>190</v>
      </c>
      <c r="C108" s="89" t="s">
        <v>204</v>
      </c>
      <c r="D108" s="104" t="s">
        <v>78</v>
      </c>
      <c r="E108" s="23" t="s">
        <v>19</v>
      </c>
      <c r="F108" s="23"/>
      <c r="G108" s="80">
        <f t="shared" ref="G108:G139" ca="1" si="58">INT((NOW()-F108)/365.25)</f>
        <v>118</v>
      </c>
      <c r="H108" s="75" t="str">
        <f t="shared" ref="H108:H139" ca="1" si="59">IF(G108&gt;59.99,"Super Senior",IF(G108&gt;49.99,"Senior",IF(G108&gt;22.99,"Adulto",IF(G108&gt;16.99,"SUB-23",IF(G108&gt;13.99,"SUB-16",IF(G108&gt;0.01,"SUB-14"))))))</f>
        <v>Super Senior</v>
      </c>
      <c r="I108" s="228">
        <v>1</v>
      </c>
      <c r="J108" s="228">
        <v>2</v>
      </c>
      <c r="K108" s="109">
        <f t="shared" ref="K108:K139" si="60">L108+M108</f>
        <v>19530</v>
      </c>
      <c r="L108" s="109">
        <f>SUM(LARGE(AK108:AN108,{1;2}))+AJ108</f>
        <v>13315</v>
      </c>
      <c r="M108" s="109">
        <f>SUM(LARGE(AO108:AS108,{1;2}))</f>
        <v>6214.9999999999991</v>
      </c>
      <c r="N108" s="125">
        <f t="shared" ref="N108:N139" si="61">BC108</f>
        <v>168.9075</v>
      </c>
      <c r="O108" s="156">
        <v>169.21</v>
      </c>
      <c r="P108" s="154">
        <v>7642</v>
      </c>
      <c r="Q108" s="514"/>
      <c r="R108" s="154"/>
      <c r="S108" s="515"/>
      <c r="T108" s="409"/>
      <c r="U108" s="410">
        <v>158.66999999999999</v>
      </c>
      <c r="V108" s="408">
        <v>5673</v>
      </c>
      <c r="W108" s="132">
        <v>170</v>
      </c>
      <c r="X108" s="129">
        <f>'TAÇA SP 2018 - 28012018'!E58</f>
        <v>2594.9999999999991</v>
      </c>
      <c r="Y108" s="162"/>
      <c r="Z108" s="158"/>
      <c r="AA108" s="161"/>
      <c r="AB108" s="160"/>
      <c r="AC108" s="162">
        <v>177.75</v>
      </c>
      <c r="AD108" s="160">
        <v>3620</v>
      </c>
      <c r="AE108" s="159"/>
      <c r="AF108" s="154"/>
      <c r="AI108" s="172"/>
      <c r="AJ108" s="400">
        <f t="shared" ref="AJ108:AJ139" si="62">Z108</f>
        <v>0</v>
      </c>
      <c r="AK108" s="399">
        <f t="shared" ref="AK108:AK139" si="63">V108</f>
        <v>5673</v>
      </c>
      <c r="AL108" s="399">
        <f t="shared" ref="AL108:AL139" si="64">T108</f>
        <v>0</v>
      </c>
      <c r="AM108" s="399">
        <f t="shared" ref="AM108:AM139" si="65">P108</f>
        <v>7642</v>
      </c>
      <c r="AN108" s="399">
        <f t="shared" ref="AN108:AN139" si="66">AB108</f>
        <v>0</v>
      </c>
      <c r="AO108" s="399">
        <f t="shared" ref="AO108:AO139" si="67">X108</f>
        <v>2594.9999999999991</v>
      </c>
      <c r="AP108" s="399">
        <f t="shared" ref="AP108:AP139" si="68">AF108</f>
        <v>0</v>
      </c>
      <c r="AQ108" s="399">
        <f t="shared" ref="AQ108:AQ139" si="69">AD108</f>
        <v>3620</v>
      </c>
      <c r="AR108" s="401">
        <f t="shared" ref="AR108:AR139" si="70">R108</f>
        <v>0</v>
      </c>
      <c r="AS108" s="172"/>
      <c r="AT108" s="323"/>
      <c r="AU108" s="422"/>
      <c r="AV108" s="324">
        <f t="shared" si="57"/>
        <v>158.66999999999999</v>
      </c>
      <c r="AW108" s="324">
        <f>O108</f>
        <v>169.21</v>
      </c>
      <c r="AX108" s="324"/>
      <c r="AY108" s="324">
        <f>W108</f>
        <v>170</v>
      </c>
      <c r="AZ108" s="324"/>
      <c r="BA108" s="324">
        <f>AC108</f>
        <v>177.75</v>
      </c>
      <c r="BB108" s="395"/>
      <c r="BC108" s="392">
        <f t="shared" ref="BC108:BC139" si="71">AVERAGE(AT108:BB108)</f>
        <v>168.9075</v>
      </c>
    </row>
    <row r="109" spans="1:55" x14ac:dyDescent="0.2">
      <c r="A109" s="112">
        <v>34</v>
      </c>
      <c r="B109" s="114" t="s">
        <v>216</v>
      </c>
      <c r="C109" s="89"/>
      <c r="D109" s="104" t="s">
        <v>369</v>
      </c>
      <c r="E109" s="23" t="s">
        <v>22</v>
      </c>
      <c r="F109" s="23"/>
      <c r="G109" s="80">
        <f t="shared" ca="1" si="58"/>
        <v>118</v>
      </c>
      <c r="H109" s="75" t="str">
        <f t="shared" ca="1" si="59"/>
        <v>Super Senior</v>
      </c>
      <c r="I109" s="228">
        <v>2</v>
      </c>
      <c r="J109" s="228">
        <v>0</v>
      </c>
      <c r="K109" s="109">
        <f t="shared" si="60"/>
        <v>19097</v>
      </c>
      <c r="L109" s="109">
        <f>SUM(LARGE(AK109:AN109,{1;2}))+AJ109</f>
        <v>19097</v>
      </c>
      <c r="M109" s="109">
        <f>SUM(LARGE(AO109:AS109,{1;2}))</f>
        <v>0</v>
      </c>
      <c r="N109" s="125">
        <f t="shared" si="61"/>
        <v>167.45666666666668</v>
      </c>
      <c r="O109" s="156"/>
      <c r="P109" s="154"/>
      <c r="Q109" s="514"/>
      <c r="R109" s="154"/>
      <c r="S109" s="515"/>
      <c r="T109" s="409"/>
      <c r="U109" s="410">
        <v>164.67</v>
      </c>
      <c r="V109" s="408">
        <v>6273</v>
      </c>
      <c r="W109" s="132"/>
      <c r="X109" s="129"/>
      <c r="Y109" s="162">
        <v>167.12</v>
      </c>
      <c r="Z109" s="158">
        <v>5858</v>
      </c>
      <c r="AA109" s="161">
        <v>170.58</v>
      </c>
      <c r="AB109" s="160">
        <v>6966</v>
      </c>
      <c r="AC109" s="162"/>
      <c r="AD109" s="160"/>
      <c r="AE109" s="161"/>
      <c r="AF109" s="160"/>
      <c r="AI109" s="172"/>
      <c r="AJ109" s="400">
        <f t="shared" si="62"/>
        <v>5858</v>
      </c>
      <c r="AK109" s="399">
        <f t="shared" si="63"/>
        <v>6273</v>
      </c>
      <c r="AL109" s="399">
        <f t="shared" si="64"/>
        <v>0</v>
      </c>
      <c r="AM109" s="399">
        <f t="shared" si="65"/>
        <v>0</v>
      </c>
      <c r="AN109" s="399">
        <f t="shared" si="66"/>
        <v>6966</v>
      </c>
      <c r="AO109" s="399">
        <f t="shared" si="67"/>
        <v>0</v>
      </c>
      <c r="AP109" s="399">
        <f t="shared" si="68"/>
        <v>0</v>
      </c>
      <c r="AQ109" s="399">
        <f t="shared" si="69"/>
        <v>0</v>
      </c>
      <c r="AR109" s="401">
        <f t="shared" si="70"/>
        <v>0</v>
      </c>
      <c r="AS109" s="172"/>
      <c r="AT109" s="323">
        <f>Y109</f>
        <v>167.12</v>
      </c>
      <c r="AU109" s="422"/>
      <c r="AV109" s="324">
        <f t="shared" si="57"/>
        <v>164.67</v>
      </c>
      <c r="AW109" s="324"/>
      <c r="AX109" s="324">
        <f>AA109</f>
        <v>170.58</v>
      </c>
      <c r="AY109" s="324"/>
      <c r="AZ109" s="324"/>
      <c r="BA109" s="324"/>
      <c r="BB109" s="395"/>
      <c r="BC109" s="392">
        <f t="shared" si="71"/>
        <v>167.45666666666668</v>
      </c>
    </row>
    <row r="110" spans="1:55" x14ac:dyDescent="0.2">
      <c r="A110" s="112">
        <v>35</v>
      </c>
      <c r="B110" s="114" t="s">
        <v>166</v>
      </c>
      <c r="C110" s="89" t="s">
        <v>167</v>
      </c>
      <c r="D110" s="104" t="s">
        <v>168</v>
      </c>
      <c r="E110" s="23" t="s">
        <v>19</v>
      </c>
      <c r="F110" s="23"/>
      <c r="G110" s="80">
        <f t="shared" ca="1" si="58"/>
        <v>118</v>
      </c>
      <c r="H110" s="75" t="str">
        <f t="shared" ca="1" si="59"/>
        <v>Super Senior</v>
      </c>
      <c r="I110" s="228">
        <v>2</v>
      </c>
      <c r="J110" s="228">
        <v>1</v>
      </c>
      <c r="K110" s="109">
        <f t="shared" si="60"/>
        <v>17991</v>
      </c>
      <c r="L110" s="109">
        <f>SUM(LARGE(AK110:AN110,{1;2}))+AJ110</f>
        <v>13956</v>
      </c>
      <c r="M110" s="109">
        <f>SUM(LARGE(AO110:AS110,{1;2}))</f>
        <v>4035</v>
      </c>
      <c r="N110" s="125">
        <f t="shared" si="61"/>
        <v>178.10666666666665</v>
      </c>
      <c r="O110" s="156"/>
      <c r="P110" s="154"/>
      <c r="Q110" s="152"/>
      <c r="R110" s="154"/>
      <c r="S110" s="156"/>
      <c r="T110" s="409"/>
      <c r="U110" s="407">
        <v>173.5</v>
      </c>
      <c r="V110" s="408">
        <v>7156</v>
      </c>
      <c r="W110" s="132"/>
      <c r="X110" s="129"/>
      <c r="Y110" s="157"/>
      <c r="Z110" s="158"/>
      <c r="AA110" s="159">
        <v>178.92</v>
      </c>
      <c r="AB110" s="160">
        <v>6800</v>
      </c>
      <c r="AC110" s="157">
        <v>181.9</v>
      </c>
      <c r="AD110" s="160">
        <v>4035</v>
      </c>
      <c r="AE110" s="159"/>
      <c r="AF110" s="154"/>
      <c r="AI110" s="172"/>
      <c r="AJ110" s="400">
        <f t="shared" si="62"/>
        <v>0</v>
      </c>
      <c r="AK110" s="399">
        <f t="shared" si="63"/>
        <v>7156</v>
      </c>
      <c r="AL110" s="399">
        <f t="shared" si="64"/>
        <v>0</v>
      </c>
      <c r="AM110" s="399">
        <f t="shared" si="65"/>
        <v>0</v>
      </c>
      <c r="AN110" s="399">
        <f t="shared" si="66"/>
        <v>6800</v>
      </c>
      <c r="AO110" s="399">
        <f t="shared" si="67"/>
        <v>0</v>
      </c>
      <c r="AP110" s="399">
        <f t="shared" si="68"/>
        <v>0</v>
      </c>
      <c r="AQ110" s="399">
        <f t="shared" si="69"/>
        <v>4035</v>
      </c>
      <c r="AR110" s="401">
        <f t="shared" si="70"/>
        <v>0</v>
      </c>
      <c r="AS110" s="172"/>
      <c r="AT110" s="323"/>
      <c r="AU110" s="422"/>
      <c r="AV110" s="324">
        <f t="shared" si="57"/>
        <v>173.5</v>
      </c>
      <c r="AW110" s="324"/>
      <c r="AX110" s="324">
        <f>AA110</f>
        <v>178.92</v>
      </c>
      <c r="AY110" s="324"/>
      <c r="AZ110" s="324"/>
      <c r="BA110" s="324">
        <f>AC110</f>
        <v>181.9</v>
      </c>
      <c r="BB110" s="395"/>
      <c r="BC110" s="392">
        <f t="shared" si="71"/>
        <v>178.10666666666665</v>
      </c>
    </row>
    <row r="111" spans="1:55" x14ac:dyDescent="0.2">
      <c r="A111" s="112">
        <v>36</v>
      </c>
      <c r="B111" s="114" t="s">
        <v>201</v>
      </c>
      <c r="C111" s="89" t="s">
        <v>202</v>
      </c>
      <c r="D111" s="104" t="s">
        <v>203</v>
      </c>
      <c r="E111" s="23" t="s">
        <v>22</v>
      </c>
      <c r="F111" s="73"/>
      <c r="G111" s="80">
        <f t="shared" ca="1" si="58"/>
        <v>118</v>
      </c>
      <c r="H111" s="75" t="str">
        <f t="shared" ca="1" si="59"/>
        <v>Super Senior</v>
      </c>
      <c r="I111" s="228">
        <v>1</v>
      </c>
      <c r="J111" s="228">
        <v>2</v>
      </c>
      <c r="K111" s="109">
        <f t="shared" si="60"/>
        <v>17849</v>
      </c>
      <c r="L111" s="109">
        <f>SUM(LARGE(AK111:AN111,{1;2}))+AJ111</f>
        <v>12719</v>
      </c>
      <c r="M111" s="109">
        <f>SUM(LARGE(AO111:AS111,{1;2}))</f>
        <v>5130</v>
      </c>
      <c r="N111" s="125">
        <f t="shared" si="61"/>
        <v>171.59</v>
      </c>
      <c r="O111" s="156">
        <v>161.91999999999999</v>
      </c>
      <c r="P111" s="154">
        <v>6913</v>
      </c>
      <c r="Q111" s="152"/>
      <c r="R111" s="154"/>
      <c r="S111" s="156"/>
      <c r="T111" s="409"/>
      <c r="U111" s="407">
        <v>160</v>
      </c>
      <c r="V111" s="408">
        <v>5806</v>
      </c>
      <c r="W111" s="132"/>
      <c r="X111" s="129"/>
      <c r="Y111" s="157"/>
      <c r="Z111" s="158"/>
      <c r="AA111" s="159"/>
      <c r="AB111" s="160"/>
      <c r="AC111" s="157">
        <v>192.85</v>
      </c>
      <c r="AD111" s="160">
        <v>5130</v>
      </c>
      <c r="AE111" s="159"/>
      <c r="AF111" s="154"/>
      <c r="AI111" s="172"/>
      <c r="AJ111" s="400">
        <f t="shared" si="62"/>
        <v>0</v>
      </c>
      <c r="AK111" s="399">
        <f t="shared" si="63"/>
        <v>5806</v>
      </c>
      <c r="AL111" s="399">
        <f t="shared" si="64"/>
        <v>0</v>
      </c>
      <c r="AM111" s="399">
        <f t="shared" si="65"/>
        <v>6913</v>
      </c>
      <c r="AN111" s="399">
        <f t="shared" si="66"/>
        <v>0</v>
      </c>
      <c r="AO111" s="399">
        <f t="shared" si="67"/>
        <v>0</v>
      </c>
      <c r="AP111" s="399">
        <f t="shared" si="68"/>
        <v>0</v>
      </c>
      <c r="AQ111" s="399">
        <f t="shared" si="69"/>
        <v>5130</v>
      </c>
      <c r="AR111" s="401">
        <f t="shared" si="70"/>
        <v>0</v>
      </c>
      <c r="AS111" s="172"/>
      <c r="AT111" s="323"/>
      <c r="AU111" s="422"/>
      <c r="AV111" s="324">
        <f t="shared" si="57"/>
        <v>160</v>
      </c>
      <c r="AW111" s="324">
        <f>O111</f>
        <v>161.91999999999999</v>
      </c>
      <c r="AX111" s="324"/>
      <c r="AY111" s="324"/>
      <c r="AZ111" s="324"/>
      <c r="BA111" s="324">
        <f>AC111</f>
        <v>192.85</v>
      </c>
      <c r="BB111" s="395"/>
      <c r="BC111" s="392">
        <f t="shared" si="71"/>
        <v>171.59</v>
      </c>
    </row>
    <row r="112" spans="1:55" x14ac:dyDescent="0.2">
      <c r="A112" s="112">
        <v>37</v>
      </c>
      <c r="B112" s="114" t="s">
        <v>218</v>
      </c>
      <c r="C112" s="89" t="s">
        <v>219</v>
      </c>
      <c r="D112" s="104" t="s">
        <v>73</v>
      </c>
      <c r="E112" s="23" t="s">
        <v>19</v>
      </c>
      <c r="F112" s="73">
        <v>18701</v>
      </c>
      <c r="G112" s="80">
        <f t="shared" ca="1" si="58"/>
        <v>67</v>
      </c>
      <c r="H112" s="75" t="str">
        <f t="shared" ca="1" si="59"/>
        <v>Super Senior</v>
      </c>
      <c r="I112" s="228">
        <v>2</v>
      </c>
      <c r="J112" s="228">
        <v>1</v>
      </c>
      <c r="K112" s="109">
        <f t="shared" si="60"/>
        <v>17841</v>
      </c>
      <c r="L112" s="109">
        <f>SUM(LARGE(AK112:AN112,{1;2}))+AJ112</f>
        <v>14521</v>
      </c>
      <c r="M112" s="109">
        <f>SUM(LARGE(AO112:AS112,{1;2}))</f>
        <v>3319.9999999999991</v>
      </c>
      <c r="N112" s="125">
        <f t="shared" si="61"/>
        <v>172.39666666666668</v>
      </c>
      <c r="O112" s="156">
        <v>167.83</v>
      </c>
      <c r="P112" s="154">
        <v>7504</v>
      </c>
      <c r="Q112" s="152"/>
      <c r="R112" s="154"/>
      <c r="S112" s="156"/>
      <c r="T112" s="409"/>
      <c r="U112" s="407">
        <v>172.11</v>
      </c>
      <c r="V112" s="408">
        <v>7017</v>
      </c>
      <c r="W112" s="132">
        <v>177.25</v>
      </c>
      <c r="X112" s="129">
        <f>'TAÇA SP 2018 - 28012018'!E52</f>
        <v>3319.9999999999991</v>
      </c>
      <c r="Y112" s="157"/>
      <c r="Z112" s="158"/>
      <c r="AA112" s="159"/>
      <c r="AB112" s="160"/>
      <c r="AC112" s="157"/>
      <c r="AD112" s="160"/>
      <c r="AE112" s="159"/>
      <c r="AF112" s="154"/>
      <c r="AI112" s="172"/>
      <c r="AJ112" s="400">
        <f t="shared" si="62"/>
        <v>0</v>
      </c>
      <c r="AK112" s="399">
        <f t="shared" si="63"/>
        <v>7017</v>
      </c>
      <c r="AL112" s="399">
        <f t="shared" si="64"/>
        <v>0</v>
      </c>
      <c r="AM112" s="399">
        <f t="shared" si="65"/>
        <v>7504</v>
      </c>
      <c r="AN112" s="399">
        <f t="shared" si="66"/>
        <v>0</v>
      </c>
      <c r="AO112" s="399">
        <f t="shared" si="67"/>
        <v>3319.9999999999991</v>
      </c>
      <c r="AP112" s="399">
        <f t="shared" si="68"/>
        <v>0</v>
      </c>
      <c r="AQ112" s="399">
        <f t="shared" si="69"/>
        <v>0</v>
      </c>
      <c r="AR112" s="401">
        <f t="shared" si="70"/>
        <v>0</v>
      </c>
      <c r="AS112" s="172"/>
      <c r="AT112" s="323"/>
      <c r="AU112" s="422"/>
      <c r="AV112" s="324">
        <f t="shared" si="57"/>
        <v>172.11</v>
      </c>
      <c r="AW112" s="324">
        <f>O112</f>
        <v>167.83</v>
      </c>
      <c r="AX112" s="324"/>
      <c r="AY112" s="324">
        <f>W112</f>
        <v>177.25</v>
      </c>
      <c r="AZ112" s="324"/>
      <c r="BA112" s="324"/>
      <c r="BB112" s="395"/>
      <c r="BC112" s="392">
        <f t="shared" si="71"/>
        <v>172.39666666666668</v>
      </c>
    </row>
    <row r="113" spans="1:55" x14ac:dyDescent="0.2">
      <c r="A113" s="112">
        <v>38</v>
      </c>
      <c r="B113" s="114" t="s">
        <v>186</v>
      </c>
      <c r="C113" s="89" t="s">
        <v>187</v>
      </c>
      <c r="D113" s="104" t="s">
        <v>188</v>
      </c>
      <c r="E113" s="23" t="s">
        <v>19</v>
      </c>
      <c r="F113" s="86"/>
      <c r="G113" s="80">
        <f t="shared" ca="1" si="58"/>
        <v>118</v>
      </c>
      <c r="H113" s="75" t="str">
        <f t="shared" ca="1" si="59"/>
        <v>Super Senior</v>
      </c>
      <c r="I113" s="228">
        <v>3</v>
      </c>
      <c r="J113" s="228">
        <v>0</v>
      </c>
      <c r="K113" s="109">
        <f t="shared" si="60"/>
        <v>17141</v>
      </c>
      <c r="L113" s="109">
        <f>SUM(LARGE(AK113:AN113,{1;2}))+AJ113</f>
        <v>17141</v>
      </c>
      <c r="M113" s="109">
        <f>SUM(LARGE(AO113:AS113,{1;2}))</f>
        <v>0</v>
      </c>
      <c r="N113" s="125">
        <f t="shared" si="61"/>
        <v>164.27</v>
      </c>
      <c r="O113" s="156"/>
      <c r="P113" s="154"/>
      <c r="Q113" s="514"/>
      <c r="R113" s="154"/>
      <c r="S113" s="515"/>
      <c r="T113" s="409"/>
      <c r="U113" s="410">
        <v>159.38999999999999</v>
      </c>
      <c r="V113" s="408">
        <v>5745</v>
      </c>
      <c r="W113" s="132"/>
      <c r="X113" s="129"/>
      <c r="Y113" s="162">
        <v>166.46</v>
      </c>
      <c r="Z113" s="158">
        <v>5792</v>
      </c>
      <c r="AA113" s="161">
        <v>166.96</v>
      </c>
      <c r="AB113" s="160">
        <v>5604</v>
      </c>
      <c r="AC113" s="162"/>
      <c r="AD113" s="160"/>
      <c r="AE113" s="161"/>
      <c r="AF113" s="154"/>
      <c r="AI113" s="172"/>
      <c r="AJ113" s="400">
        <f t="shared" si="62"/>
        <v>5792</v>
      </c>
      <c r="AK113" s="399">
        <f t="shared" si="63"/>
        <v>5745</v>
      </c>
      <c r="AL113" s="399">
        <f t="shared" si="64"/>
        <v>0</v>
      </c>
      <c r="AM113" s="399">
        <f t="shared" si="65"/>
        <v>0</v>
      </c>
      <c r="AN113" s="399">
        <f t="shared" si="66"/>
        <v>5604</v>
      </c>
      <c r="AO113" s="399">
        <f t="shared" si="67"/>
        <v>0</v>
      </c>
      <c r="AP113" s="399">
        <f t="shared" si="68"/>
        <v>0</v>
      </c>
      <c r="AQ113" s="399">
        <f t="shared" si="69"/>
        <v>0</v>
      </c>
      <c r="AR113" s="401">
        <f t="shared" si="70"/>
        <v>0</v>
      </c>
      <c r="AS113" s="172"/>
      <c r="AT113" s="323">
        <f>Y113</f>
        <v>166.46</v>
      </c>
      <c r="AU113" s="422"/>
      <c r="AV113" s="324">
        <f t="shared" si="57"/>
        <v>159.38999999999999</v>
      </c>
      <c r="AW113" s="324"/>
      <c r="AX113" s="324">
        <f>AA113</f>
        <v>166.96</v>
      </c>
      <c r="AY113" s="324"/>
      <c r="AZ113" s="324"/>
      <c r="BA113" s="324"/>
      <c r="BB113" s="395"/>
      <c r="BC113" s="392">
        <f t="shared" si="71"/>
        <v>164.27</v>
      </c>
    </row>
    <row r="114" spans="1:55" x14ac:dyDescent="0.2">
      <c r="A114" s="112">
        <v>39</v>
      </c>
      <c r="B114" s="114" t="s">
        <v>181</v>
      </c>
      <c r="C114" s="89" t="s">
        <v>182</v>
      </c>
      <c r="D114" s="104" t="s">
        <v>88</v>
      </c>
      <c r="E114" s="23" t="s">
        <v>31</v>
      </c>
      <c r="F114" s="73">
        <v>19057</v>
      </c>
      <c r="G114" s="80">
        <f t="shared" ca="1" si="58"/>
        <v>66</v>
      </c>
      <c r="H114" s="75" t="str">
        <f t="shared" ca="1" si="59"/>
        <v>Super Senior</v>
      </c>
      <c r="I114" s="228">
        <v>3</v>
      </c>
      <c r="J114" s="228">
        <v>2</v>
      </c>
      <c r="K114" s="109">
        <f t="shared" si="60"/>
        <v>16164</v>
      </c>
      <c r="L114" s="109">
        <f>SUM(LARGE(AK114:AN114,{1;2}))+AJ114</f>
        <v>10917</v>
      </c>
      <c r="M114" s="109">
        <f>SUM(LARGE(AO114:AS114,{1;2}))</f>
        <v>5247</v>
      </c>
      <c r="N114" s="125">
        <f t="shared" si="61"/>
        <v>156.32666666666665</v>
      </c>
      <c r="O114" s="156"/>
      <c r="P114" s="154"/>
      <c r="Q114" s="514">
        <v>145.11000000000001</v>
      </c>
      <c r="R114" s="154">
        <v>2272</v>
      </c>
      <c r="S114" s="515"/>
      <c r="T114" s="409"/>
      <c r="U114" s="410">
        <v>160.11000000000001</v>
      </c>
      <c r="V114" s="408">
        <v>5817</v>
      </c>
      <c r="W114" s="132">
        <v>148.85</v>
      </c>
      <c r="X114" s="129">
        <f>'TAÇA SP 2018 - 28012018'!E73</f>
        <v>500</v>
      </c>
      <c r="Y114" s="162">
        <v>159.54</v>
      </c>
      <c r="Z114" s="158">
        <v>5100</v>
      </c>
      <c r="AA114" s="161"/>
      <c r="AB114" s="160"/>
      <c r="AC114" s="157">
        <v>171.3</v>
      </c>
      <c r="AD114" s="160">
        <v>2975</v>
      </c>
      <c r="AE114" s="161">
        <v>153.05000000000001</v>
      </c>
      <c r="AF114" s="154">
        <v>1230</v>
      </c>
      <c r="AI114" s="172"/>
      <c r="AJ114" s="400">
        <f t="shared" si="62"/>
        <v>5100</v>
      </c>
      <c r="AK114" s="399">
        <f t="shared" si="63"/>
        <v>5817</v>
      </c>
      <c r="AL114" s="399">
        <f t="shared" si="64"/>
        <v>0</v>
      </c>
      <c r="AM114" s="399">
        <f t="shared" si="65"/>
        <v>0</v>
      </c>
      <c r="AN114" s="399">
        <f t="shared" si="66"/>
        <v>0</v>
      </c>
      <c r="AO114" s="399">
        <f t="shared" si="67"/>
        <v>500</v>
      </c>
      <c r="AP114" s="399">
        <f t="shared" si="68"/>
        <v>1230</v>
      </c>
      <c r="AQ114" s="399">
        <f t="shared" si="69"/>
        <v>2975</v>
      </c>
      <c r="AR114" s="401">
        <f t="shared" si="70"/>
        <v>2272</v>
      </c>
      <c r="AS114" s="172"/>
      <c r="AT114" s="323">
        <f>Y114</f>
        <v>159.54</v>
      </c>
      <c r="AU114" s="422"/>
      <c r="AV114" s="324">
        <f t="shared" si="57"/>
        <v>160.11000000000001</v>
      </c>
      <c r="AW114" s="324"/>
      <c r="AX114" s="324"/>
      <c r="AY114" s="324">
        <f>W114</f>
        <v>148.85</v>
      </c>
      <c r="AZ114" s="324">
        <f>AE114</f>
        <v>153.05000000000001</v>
      </c>
      <c r="BA114" s="324">
        <f>AC114</f>
        <v>171.3</v>
      </c>
      <c r="BB114" s="395">
        <f>Q114</f>
        <v>145.11000000000001</v>
      </c>
      <c r="BC114" s="392">
        <f t="shared" si="71"/>
        <v>156.32666666666665</v>
      </c>
    </row>
    <row r="115" spans="1:55" x14ac:dyDescent="0.2">
      <c r="A115" s="112">
        <v>40</v>
      </c>
      <c r="B115" s="114"/>
      <c r="C115" s="89"/>
      <c r="D115" s="104" t="s">
        <v>695</v>
      </c>
      <c r="E115" s="23" t="s">
        <v>19</v>
      </c>
      <c r="F115" s="73"/>
      <c r="G115" s="80">
        <f t="shared" ca="1" si="58"/>
        <v>118</v>
      </c>
      <c r="H115" s="75" t="str">
        <f t="shared" ca="1" si="59"/>
        <v>Super Senior</v>
      </c>
      <c r="I115" s="228">
        <v>1</v>
      </c>
      <c r="J115" s="228">
        <v>0</v>
      </c>
      <c r="K115" s="109">
        <f t="shared" si="60"/>
        <v>16004</v>
      </c>
      <c r="L115" s="109">
        <f>SUM(LARGE(AK115:AN115,{1;2}))+AJ115</f>
        <v>16004</v>
      </c>
      <c r="M115" s="109">
        <f>SUM(LARGE(AO115:AS115,{1;2}))</f>
        <v>0</v>
      </c>
      <c r="N115" s="125">
        <f t="shared" si="61"/>
        <v>184.28</v>
      </c>
      <c r="O115" s="156">
        <v>176.71</v>
      </c>
      <c r="P115" s="154">
        <v>8392</v>
      </c>
      <c r="Q115" s="152"/>
      <c r="R115" s="154"/>
      <c r="S115" s="156">
        <v>190.5</v>
      </c>
      <c r="T115" s="409">
        <v>6456</v>
      </c>
      <c r="U115" s="407">
        <v>178.06</v>
      </c>
      <c r="V115" s="408">
        <v>7612</v>
      </c>
      <c r="W115" s="132"/>
      <c r="X115" s="129"/>
      <c r="Y115" s="157"/>
      <c r="Z115" s="158"/>
      <c r="AA115" s="159"/>
      <c r="AB115" s="160"/>
      <c r="AC115" s="157"/>
      <c r="AD115" s="160"/>
      <c r="AE115" s="159"/>
      <c r="AF115" s="154"/>
      <c r="AI115" s="172"/>
      <c r="AJ115" s="400">
        <f t="shared" si="62"/>
        <v>0</v>
      </c>
      <c r="AK115" s="399">
        <f t="shared" si="63"/>
        <v>7612</v>
      </c>
      <c r="AL115" s="399">
        <f t="shared" si="64"/>
        <v>6456</v>
      </c>
      <c r="AM115" s="399">
        <f t="shared" si="65"/>
        <v>8392</v>
      </c>
      <c r="AN115" s="399">
        <f t="shared" si="66"/>
        <v>0</v>
      </c>
      <c r="AO115" s="399">
        <f t="shared" si="67"/>
        <v>0</v>
      </c>
      <c r="AP115" s="399">
        <f t="shared" si="68"/>
        <v>0</v>
      </c>
      <c r="AQ115" s="399">
        <f t="shared" si="69"/>
        <v>0</v>
      </c>
      <c r="AR115" s="401">
        <f t="shared" si="70"/>
        <v>0</v>
      </c>
      <c r="AS115" s="172"/>
      <c r="AT115" s="323"/>
      <c r="AU115" s="422">
        <f>S115</f>
        <v>190.5</v>
      </c>
      <c r="AV115" s="324">
        <f t="shared" si="57"/>
        <v>178.06</v>
      </c>
      <c r="AW115" s="324"/>
      <c r="AX115" s="324"/>
      <c r="AY115" s="324"/>
      <c r="AZ115" s="324"/>
      <c r="BA115" s="324"/>
      <c r="BB115" s="395"/>
      <c r="BC115" s="392">
        <f t="shared" si="71"/>
        <v>184.28</v>
      </c>
    </row>
    <row r="116" spans="1:55" x14ac:dyDescent="0.2">
      <c r="A116" s="112">
        <v>41</v>
      </c>
      <c r="B116" s="114" t="s">
        <v>211</v>
      </c>
      <c r="C116" s="89" t="s">
        <v>212</v>
      </c>
      <c r="D116" s="104" t="s">
        <v>51</v>
      </c>
      <c r="E116" s="23" t="s">
        <v>19</v>
      </c>
      <c r="F116" s="73">
        <v>24597</v>
      </c>
      <c r="G116" s="80">
        <f t="shared" ca="1" si="58"/>
        <v>51</v>
      </c>
      <c r="H116" s="75" t="str">
        <f t="shared" ca="1" si="59"/>
        <v>Senior</v>
      </c>
      <c r="I116" s="228">
        <v>1</v>
      </c>
      <c r="J116" s="228">
        <v>1</v>
      </c>
      <c r="K116" s="109">
        <f t="shared" si="60"/>
        <v>15602.999999999998</v>
      </c>
      <c r="L116" s="109">
        <f>SUM(LARGE(AK116:AN116,{1;2}))+AJ116</f>
        <v>8673</v>
      </c>
      <c r="M116" s="109">
        <f>SUM(LARGE(AO116:AS116,{1;2}))</f>
        <v>6929.9999999999982</v>
      </c>
      <c r="N116" s="125">
        <f t="shared" si="61"/>
        <v>201.065</v>
      </c>
      <c r="O116" s="156"/>
      <c r="P116" s="154"/>
      <c r="Q116" s="152"/>
      <c r="R116" s="154"/>
      <c r="S116" s="156"/>
      <c r="T116" s="409"/>
      <c r="U116" s="407">
        <v>188.78</v>
      </c>
      <c r="V116" s="408">
        <v>8673</v>
      </c>
      <c r="W116" s="132">
        <v>213.35</v>
      </c>
      <c r="X116" s="129">
        <f>'TAÇA SP 2018 - 28012018'!E33</f>
        <v>6929.9999999999982</v>
      </c>
      <c r="Y116" s="157"/>
      <c r="Z116" s="158"/>
      <c r="AA116" s="159"/>
      <c r="AB116" s="160"/>
      <c r="AC116" s="157"/>
      <c r="AD116" s="160"/>
      <c r="AE116" s="159"/>
      <c r="AF116" s="154"/>
      <c r="AI116" s="172"/>
      <c r="AJ116" s="400">
        <f t="shared" si="62"/>
        <v>0</v>
      </c>
      <c r="AK116" s="399">
        <f t="shared" si="63"/>
        <v>8673</v>
      </c>
      <c r="AL116" s="399">
        <f t="shared" si="64"/>
        <v>0</v>
      </c>
      <c r="AM116" s="399">
        <f t="shared" si="65"/>
        <v>0</v>
      </c>
      <c r="AN116" s="399">
        <f t="shared" si="66"/>
        <v>0</v>
      </c>
      <c r="AO116" s="399">
        <f t="shared" si="67"/>
        <v>6929.9999999999982</v>
      </c>
      <c r="AP116" s="399">
        <f t="shared" si="68"/>
        <v>0</v>
      </c>
      <c r="AQ116" s="399">
        <f t="shared" si="69"/>
        <v>0</v>
      </c>
      <c r="AR116" s="401">
        <f t="shared" si="70"/>
        <v>0</v>
      </c>
      <c r="AS116" s="172"/>
      <c r="AT116" s="323"/>
      <c r="AU116" s="422"/>
      <c r="AV116" s="324">
        <f t="shared" si="57"/>
        <v>188.78</v>
      </c>
      <c r="AW116" s="324"/>
      <c r="AX116" s="324"/>
      <c r="AY116" s="324">
        <f>W116</f>
        <v>213.35</v>
      </c>
      <c r="AZ116" s="324"/>
      <c r="BA116" s="324"/>
      <c r="BB116" s="395"/>
      <c r="BC116" s="392">
        <f t="shared" si="71"/>
        <v>201.065</v>
      </c>
    </row>
    <row r="117" spans="1:55" x14ac:dyDescent="0.2">
      <c r="A117" s="112">
        <v>42</v>
      </c>
      <c r="B117" s="114"/>
      <c r="C117" s="89"/>
      <c r="D117" s="104" t="s">
        <v>71</v>
      </c>
      <c r="E117" s="23" t="s">
        <v>24</v>
      </c>
      <c r="F117" s="87">
        <v>20234</v>
      </c>
      <c r="G117" s="80">
        <f t="shared" ca="1" si="58"/>
        <v>63</v>
      </c>
      <c r="H117" s="75" t="str">
        <f t="shared" ca="1" si="59"/>
        <v>Super Senior</v>
      </c>
      <c r="I117" s="228">
        <v>0</v>
      </c>
      <c r="J117" s="228">
        <v>1</v>
      </c>
      <c r="K117" s="109">
        <f t="shared" si="60"/>
        <v>15170</v>
      </c>
      <c r="L117" s="109">
        <f>SUM(LARGE(AK117:AN117,{1;2}))+AJ117</f>
        <v>11345</v>
      </c>
      <c r="M117" s="109">
        <f>SUM(LARGE(AO117:AS117,{1;2}))</f>
        <v>3825</v>
      </c>
      <c r="N117" s="125">
        <f t="shared" si="61"/>
        <v>174.54333333333338</v>
      </c>
      <c r="O117" s="156"/>
      <c r="P117" s="154"/>
      <c r="Q117" s="152"/>
      <c r="R117" s="154"/>
      <c r="S117" s="156">
        <v>175.5</v>
      </c>
      <c r="T117" s="409">
        <v>4956</v>
      </c>
      <c r="U117" s="407">
        <v>165.83</v>
      </c>
      <c r="V117" s="408">
        <v>6389</v>
      </c>
      <c r="W117" s="132">
        <v>182.3</v>
      </c>
      <c r="X117" s="129">
        <f>'TAÇA SP 2018 - 28012018'!E46</f>
        <v>3825</v>
      </c>
      <c r="Y117" s="157"/>
      <c r="Z117" s="158"/>
      <c r="AA117" s="159"/>
      <c r="AB117" s="160"/>
      <c r="AC117" s="157"/>
      <c r="AD117" s="160"/>
      <c r="AE117" s="159"/>
      <c r="AF117" s="154"/>
      <c r="AI117" s="172"/>
      <c r="AJ117" s="400">
        <f t="shared" si="62"/>
        <v>0</v>
      </c>
      <c r="AK117" s="399">
        <f t="shared" si="63"/>
        <v>6389</v>
      </c>
      <c r="AL117" s="399">
        <f t="shared" si="64"/>
        <v>4956</v>
      </c>
      <c r="AM117" s="399">
        <f t="shared" si="65"/>
        <v>0</v>
      </c>
      <c r="AN117" s="399">
        <f t="shared" si="66"/>
        <v>0</v>
      </c>
      <c r="AO117" s="399">
        <f t="shared" si="67"/>
        <v>3825</v>
      </c>
      <c r="AP117" s="399">
        <f t="shared" si="68"/>
        <v>0</v>
      </c>
      <c r="AQ117" s="399">
        <f t="shared" si="69"/>
        <v>0</v>
      </c>
      <c r="AR117" s="401">
        <f t="shared" si="70"/>
        <v>0</v>
      </c>
      <c r="AS117" s="172"/>
      <c r="AT117" s="323"/>
      <c r="AU117" s="422">
        <f>S117</f>
        <v>175.5</v>
      </c>
      <c r="AV117" s="324">
        <f t="shared" si="57"/>
        <v>165.83</v>
      </c>
      <c r="AW117" s="324"/>
      <c r="AX117" s="324"/>
      <c r="AY117" s="324">
        <f>W117</f>
        <v>182.3</v>
      </c>
      <c r="AZ117" s="324"/>
      <c r="BA117" s="324"/>
      <c r="BB117" s="395"/>
      <c r="BC117" s="392">
        <f t="shared" si="71"/>
        <v>174.54333333333338</v>
      </c>
    </row>
    <row r="118" spans="1:55" x14ac:dyDescent="0.2">
      <c r="A118" s="112">
        <v>43</v>
      </c>
      <c r="B118" s="114" t="s">
        <v>208</v>
      </c>
      <c r="C118" s="89" t="s">
        <v>209</v>
      </c>
      <c r="D118" s="104" t="s">
        <v>210</v>
      </c>
      <c r="E118" s="23" t="s">
        <v>19</v>
      </c>
      <c r="F118" s="73"/>
      <c r="G118" s="80">
        <f t="shared" ca="1" si="58"/>
        <v>118</v>
      </c>
      <c r="H118" s="75" t="str">
        <f t="shared" ca="1" si="59"/>
        <v>Super Senior</v>
      </c>
      <c r="I118" s="228">
        <v>1</v>
      </c>
      <c r="J118" s="228">
        <v>0</v>
      </c>
      <c r="K118" s="109">
        <f t="shared" si="60"/>
        <v>14762</v>
      </c>
      <c r="L118" s="109">
        <f>SUM(LARGE(AK118:AN118,{1;2}))+AJ118</f>
        <v>14762</v>
      </c>
      <c r="M118" s="109">
        <f>SUM(LARGE(AO118:AS118,{1;2}))</f>
        <v>0</v>
      </c>
      <c r="N118" s="125">
        <f t="shared" si="61"/>
        <v>187.75</v>
      </c>
      <c r="O118" s="156"/>
      <c r="P118" s="154"/>
      <c r="Q118" s="152"/>
      <c r="R118" s="154"/>
      <c r="S118" s="156">
        <v>190.56</v>
      </c>
      <c r="T118" s="409">
        <v>6462</v>
      </c>
      <c r="U118" s="407">
        <v>184.94</v>
      </c>
      <c r="V118" s="408">
        <v>8300</v>
      </c>
      <c r="W118" s="132"/>
      <c r="X118" s="129"/>
      <c r="Y118" s="157"/>
      <c r="Z118" s="158"/>
      <c r="AA118" s="159"/>
      <c r="AB118" s="160"/>
      <c r="AC118" s="157"/>
      <c r="AD118" s="160"/>
      <c r="AE118" s="159"/>
      <c r="AF118" s="154"/>
      <c r="AI118" s="172"/>
      <c r="AJ118" s="400">
        <f t="shared" si="62"/>
        <v>0</v>
      </c>
      <c r="AK118" s="399">
        <f t="shared" si="63"/>
        <v>8300</v>
      </c>
      <c r="AL118" s="399">
        <f t="shared" si="64"/>
        <v>6462</v>
      </c>
      <c r="AM118" s="399">
        <f t="shared" si="65"/>
        <v>0</v>
      </c>
      <c r="AN118" s="399">
        <f t="shared" si="66"/>
        <v>0</v>
      </c>
      <c r="AO118" s="399">
        <f t="shared" si="67"/>
        <v>0</v>
      </c>
      <c r="AP118" s="399">
        <f t="shared" si="68"/>
        <v>0</v>
      </c>
      <c r="AQ118" s="399">
        <f t="shared" si="69"/>
        <v>0</v>
      </c>
      <c r="AR118" s="401">
        <f t="shared" si="70"/>
        <v>0</v>
      </c>
      <c r="AS118" s="172"/>
      <c r="AT118" s="323"/>
      <c r="AU118" s="422">
        <f>S118</f>
        <v>190.56</v>
      </c>
      <c r="AV118" s="324">
        <f t="shared" si="57"/>
        <v>184.94</v>
      </c>
      <c r="AW118" s="324"/>
      <c r="AX118" s="324"/>
      <c r="AY118" s="324"/>
      <c r="AZ118" s="324"/>
      <c r="BA118" s="324"/>
      <c r="BB118" s="395"/>
      <c r="BC118" s="392">
        <f t="shared" si="71"/>
        <v>187.75</v>
      </c>
    </row>
    <row r="119" spans="1:55" x14ac:dyDescent="0.2">
      <c r="A119" s="112">
        <v>44</v>
      </c>
      <c r="B119" s="114" t="s">
        <v>194</v>
      </c>
      <c r="C119" s="89" t="s">
        <v>124</v>
      </c>
      <c r="D119" s="104" t="s">
        <v>360</v>
      </c>
      <c r="E119" s="23" t="s">
        <v>24</v>
      </c>
      <c r="F119" s="73"/>
      <c r="G119" s="80">
        <f t="shared" ca="1" si="58"/>
        <v>118</v>
      </c>
      <c r="H119" s="75" t="str">
        <f t="shared" ca="1" si="59"/>
        <v>Super Senior</v>
      </c>
      <c r="I119" s="228">
        <v>2</v>
      </c>
      <c r="J119" s="228">
        <v>2</v>
      </c>
      <c r="K119" s="109">
        <f t="shared" si="60"/>
        <v>13540</v>
      </c>
      <c r="L119" s="109">
        <f>SUM(LARGE(AK119:AN119,{1;2}))+AJ119</f>
        <v>10800</v>
      </c>
      <c r="M119" s="109">
        <f>SUM(LARGE(AO119:AS119,{1;2}))</f>
        <v>2740</v>
      </c>
      <c r="N119" s="125">
        <f t="shared" si="61"/>
        <v>158.13999999999999</v>
      </c>
      <c r="O119" s="156">
        <v>142.75</v>
      </c>
      <c r="P119" s="154"/>
      <c r="Q119" s="152"/>
      <c r="R119" s="154"/>
      <c r="S119" s="156"/>
      <c r="T119" s="409"/>
      <c r="U119" s="407">
        <v>152.28</v>
      </c>
      <c r="V119" s="408">
        <v>5034</v>
      </c>
      <c r="W119" s="132"/>
      <c r="X119" s="129"/>
      <c r="Y119" s="157"/>
      <c r="Z119" s="158"/>
      <c r="AA119" s="159">
        <v>168.58</v>
      </c>
      <c r="AB119" s="160">
        <v>5766</v>
      </c>
      <c r="AC119" s="157">
        <v>168.95</v>
      </c>
      <c r="AD119" s="160">
        <v>2740</v>
      </c>
      <c r="AE119" s="159"/>
      <c r="AF119" s="154"/>
      <c r="AI119" s="172"/>
      <c r="AJ119" s="400">
        <f t="shared" si="62"/>
        <v>0</v>
      </c>
      <c r="AK119" s="399">
        <f t="shared" si="63"/>
        <v>5034</v>
      </c>
      <c r="AL119" s="399">
        <f t="shared" si="64"/>
        <v>0</v>
      </c>
      <c r="AM119" s="399">
        <f t="shared" si="65"/>
        <v>0</v>
      </c>
      <c r="AN119" s="399">
        <f t="shared" si="66"/>
        <v>5766</v>
      </c>
      <c r="AO119" s="399">
        <f t="shared" si="67"/>
        <v>0</v>
      </c>
      <c r="AP119" s="399">
        <f t="shared" si="68"/>
        <v>0</v>
      </c>
      <c r="AQ119" s="399">
        <f t="shared" si="69"/>
        <v>2740</v>
      </c>
      <c r="AR119" s="401">
        <f t="shared" si="70"/>
        <v>0</v>
      </c>
      <c r="AS119" s="172"/>
      <c r="AT119" s="323"/>
      <c r="AU119" s="422"/>
      <c r="AV119" s="324">
        <f t="shared" si="57"/>
        <v>152.28</v>
      </c>
      <c r="AW119" s="324">
        <f>O119</f>
        <v>142.75</v>
      </c>
      <c r="AX119" s="324">
        <f>AA119</f>
        <v>168.58</v>
      </c>
      <c r="AY119" s="324"/>
      <c r="AZ119" s="324"/>
      <c r="BA119" s="324">
        <f>AC119</f>
        <v>168.95</v>
      </c>
      <c r="BB119" s="395"/>
      <c r="BC119" s="392">
        <f t="shared" si="71"/>
        <v>158.13999999999999</v>
      </c>
    </row>
    <row r="120" spans="1:55" x14ac:dyDescent="0.2">
      <c r="A120" s="112">
        <v>45</v>
      </c>
      <c r="B120" s="114"/>
      <c r="C120" s="89"/>
      <c r="D120" s="104" t="s">
        <v>245</v>
      </c>
      <c r="E120" s="23" t="s">
        <v>97</v>
      </c>
      <c r="F120" s="73"/>
      <c r="G120" s="80">
        <f t="shared" ca="1" si="58"/>
        <v>118</v>
      </c>
      <c r="H120" s="75" t="str">
        <f t="shared" ca="1" si="59"/>
        <v>Super Senior</v>
      </c>
      <c r="I120" s="228">
        <v>1</v>
      </c>
      <c r="J120" s="228">
        <v>0</v>
      </c>
      <c r="K120" s="109">
        <f t="shared" si="60"/>
        <v>13239</v>
      </c>
      <c r="L120" s="109">
        <f>SUM(LARGE(AK120:AN120,{1;2}))+AJ120</f>
        <v>13239</v>
      </c>
      <c r="M120" s="109">
        <f>SUM(LARGE(AO120:AS120,{1;2}))</f>
        <v>0</v>
      </c>
      <c r="N120" s="125">
        <f t="shared" si="61"/>
        <v>159.10500000000002</v>
      </c>
      <c r="O120" s="156">
        <v>161.29</v>
      </c>
      <c r="P120" s="154">
        <v>6850</v>
      </c>
      <c r="Q120" s="514"/>
      <c r="R120" s="154"/>
      <c r="S120" s="515"/>
      <c r="T120" s="409"/>
      <c r="U120" s="410">
        <v>165.83</v>
      </c>
      <c r="V120" s="408">
        <v>6389</v>
      </c>
      <c r="W120" s="132"/>
      <c r="X120" s="129"/>
      <c r="Y120" s="162"/>
      <c r="Z120" s="158"/>
      <c r="AA120" s="161">
        <v>152.38</v>
      </c>
      <c r="AB120" s="160">
        <v>4146</v>
      </c>
      <c r="AC120" s="162"/>
      <c r="AD120" s="160"/>
      <c r="AE120" s="161"/>
      <c r="AF120" s="154"/>
      <c r="AI120" s="172"/>
      <c r="AJ120" s="400">
        <f t="shared" si="62"/>
        <v>0</v>
      </c>
      <c r="AK120" s="399">
        <f t="shared" si="63"/>
        <v>6389</v>
      </c>
      <c r="AL120" s="399">
        <f t="shared" si="64"/>
        <v>0</v>
      </c>
      <c r="AM120" s="399">
        <f t="shared" si="65"/>
        <v>6850</v>
      </c>
      <c r="AN120" s="399">
        <f t="shared" si="66"/>
        <v>4146</v>
      </c>
      <c r="AO120" s="399">
        <f t="shared" si="67"/>
        <v>0</v>
      </c>
      <c r="AP120" s="399">
        <f t="shared" si="68"/>
        <v>0</v>
      </c>
      <c r="AQ120" s="399">
        <f t="shared" si="69"/>
        <v>0</v>
      </c>
      <c r="AR120" s="401">
        <f t="shared" si="70"/>
        <v>0</v>
      </c>
      <c r="AS120" s="172"/>
      <c r="AT120" s="323"/>
      <c r="AU120" s="422"/>
      <c r="AV120" s="324">
        <f t="shared" si="57"/>
        <v>165.83</v>
      </c>
      <c r="AW120" s="324"/>
      <c r="AX120" s="324">
        <f>AA120</f>
        <v>152.38</v>
      </c>
      <c r="AY120" s="324"/>
      <c r="AZ120" s="324"/>
      <c r="BA120" s="324"/>
      <c r="BB120" s="395"/>
      <c r="BC120" s="392">
        <f t="shared" si="71"/>
        <v>159.10500000000002</v>
      </c>
    </row>
    <row r="121" spans="1:55" x14ac:dyDescent="0.2">
      <c r="A121" s="112">
        <v>46</v>
      </c>
      <c r="B121" s="114" t="s">
        <v>198</v>
      </c>
      <c r="C121" s="89" t="s">
        <v>199</v>
      </c>
      <c r="D121" s="104" t="s">
        <v>678</v>
      </c>
      <c r="E121" s="23" t="s">
        <v>107</v>
      </c>
      <c r="F121" s="73"/>
      <c r="G121" s="80">
        <f t="shared" ca="1" si="58"/>
        <v>118</v>
      </c>
      <c r="H121" s="75" t="str">
        <f t="shared" ca="1" si="59"/>
        <v>Super Senior</v>
      </c>
      <c r="I121" s="228">
        <v>2</v>
      </c>
      <c r="J121" s="228">
        <v>1</v>
      </c>
      <c r="K121" s="109">
        <f t="shared" si="60"/>
        <v>13233</v>
      </c>
      <c r="L121" s="109">
        <f>SUM(LARGE(AK121:AN121,{1;2}))+AJ121</f>
        <v>10963</v>
      </c>
      <c r="M121" s="109">
        <f>SUM(LARGE(AO121:AS121,{1;2}))</f>
        <v>2270</v>
      </c>
      <c r="N121" s="125">
        <f t="shared" si="61"/>
        <v>161.97999999999999</v>
      </c>
      <c r="O121" s="156"/>
      <c r="P121" s="154"/>
      <c r="Q121" s="152"/>
      <c r="R121" s="154"/>
      <c r="S121" s="156"/>
      <c r="T121" s="409"/>
      <c r="U121" s="407">
        <v>155.28</v>
      </c>
      <c r="V121" s="408">
        <v>5334</v>
      </c>
      <c r="W121" s="132"/>
      <c r="X121" s="129"/>
      <c r="Y121" s="157"/>
      <c r="Z121" s="158"/>
      <c r="AA121" s="159">
        <v>167.21</v>
      </c>
      <c r="AB121" s="160">
        <v>5629</v>
      </c>
      <c r="AC121" s="157"/>
      <c r="AD121" s="160"/>
      <c r="AE121" s="159">
        <v>163.44999999999999</v>
      </c>
      <c r="AF121" s="154">
        <v>2270</v>
      </c>
      <c r="AI121" s="172"/>
      <c r="AJ121" s="400">
        <f t="shared" si="62"/>
        <v>0</v>
      </c>
      <c r="AK121" s="399">
        <f t="shared" si="63"/>
        <v>5334</v>
      </c>
      <c r="AL121" s="399">
        <f t="shared" si="64"/>
        <v>0</v>
      </c>
      <c r="AM121" s="399">
        <f t="shared" si="65"/>
        <v>0</v>
      </c>
      <c r="AN121" s="399">
        <f t="shared" si="66"/>
        <v>5629</v>
      </c>
      <c r="AO121" s="399">
        <f t="shared" si="67"/>
        <v>0</v>
      </c>
      <c r="AP121" s="399">
        <f t="shared" si="68"/>
        <v>2270</v>
      </c>
      <c r="AQ121" s="399">
        <f t="shared" si="69"/>
        <v>0</v>
      </c>
      <c r="AR121" s="401">
        <f t="shared" si="70"/>
        <v>0</v>
      </c>
      <c r="AS121" s="172"/>
      <c r="AT121" s="323"/>
      <c r="AU121" s="422"/>
      <c r="AV121" s="324">
        <f t="shared" si="57"/>
        <v>155.28</v>
      </c>
      <c r="AW121" s="324"/>
      <c r="AX121" s="324">
        <f>AA121</f>
        <v>167.21</v>
      </c>
      <c r="AY121" s="324"/>
      <c r="AZ121" s="324">
        <f>AE121</f>
        <v>163.44999999999999</v>
      </c>
      <c r="BA121" s="324"/>
      <c r="BB121" s="395"/>
      <c r="BC121" s="392">
        <f t="shared" si="71"/>
        <v>161.97999999999999</v>
      </c>
    </row>
    <row r="122" spans="1:55" x14ac:dyDescent="0.2">
      <c r="A122" s="112">
        <v>47</v>
      </c>
      <c r="B122" s="114" t="s">
        <v>220</v>
      </c>
      <c r="C122" s="89" t="s">
        <v>221</v>
      </c>
      <c r="D122" s="104" t="s">
        <v>57</v>
      </c>
      <c r="E122" s="23" t="s">
        <v>19</v>
      </c>
      <c r="F122" s="73">
        <v>26495</v>
      </c>
      <c r="G122" s="80">
        <f t="shared" ca="1" si="58"/>
        <v>45</v>
      </c>
      <c r="H122" s="75" t="str">
        <f t="shared" ca="1" si="59"/>
        <v>Adulto</v>
      </c>
      <c r="I122" s="228">
        <v>1</v>
      </c>
      <c r="J122" s="228">
        <v>1</v>
      </c>
      <c r="K122" s="109">
        <f t="shared" si="60"/>
        <v>12998</v>
      </c>
      <c r="L122" s="109">
        <f>SUM(LARGE(AK122:AN122,{1;2}))+AJ122</f>
        <v>8423</v>
      </c>
      <c r="M122" s="109">
        <f>SUM(LARGE(AO122:AS122,{1;2}))</f>
        <v>4575</v>
      </c>
      <c r="N122" s="125">
        <f t="shared" si="61"/>
        <v>187.98500000000001</v>
      </c>
      <c r="O122" s="156"/>
      <c r="P122" s="154"/>
      <c r="Q122" s="152"/>
      <c r="R122" s="154"/>
      <c r="S122" s="156"/>
      <c r="T122" s="409"/>
      <c r="U122" s="407">
        <v>186.17</v>
      </c>
      <c r="V122" s="408">
        <v>8423</v>
      </c>
      <c r="W122" s="132">
        <v>189.8</v>
      </c>
      <c r="X122" s="129">
        <f>'TAÇA SP 2018 - 28012018'!E40</f>
        <v>4575</v>
      </c>
      <c r="Y122" s="157"/>
      <c r="Z122" s="158"/>
      <c r="AA122" s="159"/>
      <c r="AB122" s="160"/>
      <c r="AC122" s="157"/>
      <c r="AD122" s="160"/>
      <c r="AE122" s="159"/>
      <c r="AF122" s="154"/>
      <c r="AI122" s="172"/>
      <c r="AJ122" s="400">
        <f t="shared" si="62"/>
        <v>0</v>
      </c>
      <c r="AK122" s="399">
        <f t="shared" si="63"/>
        <v>8423</v>
      </c>
      <c r="AL122" s="399">
        <f t="shared" si="64"/>
        <v>0</v>
      </c>
      <c r="AM122" s="399">
        <f t="shared" si="65"/>
        <v>0</v>
      </c>
      <c r="AN122" s="399">
        <f t="shared" si="66"/>
        <v>0</v>
      </c>
      <c r="AO122" s="399">
        <f t="shared" si="67"/>
        <v>4575</v>
      </c>
      <c r="AP122" s="399">
        <f t="shared" si="68"/>
        <v>0</v>
      </c>
      <c r="AQ122" s="399">
        <f t="shared" si="69"/>
        <v>0</v>
      </c>
      <c r="AR122" s="401">
        <f t="shared" si="70"/>
        <v>0</v>
      </c>
      <c r="AS122" s="172"/>
      <c r="AT122" s="323"/>
      <c r="AU122" s="422"/>
      <c r="AV122" s="324">
        <f t="shared" si="57"/>
        <v>186.17</v>
      </c>
      <c r="AW122" s="324"/>
      <c r="AX122" s="324"/>
      <c r="AY122" s="324">
        <f>W122</f>
        <v>189.8</v>
      </c>
      <c r="AZ122" s="324"/>
      <c r="BA122" s="324"/>
      <c r="BB122" s="395"/>
      <c r="BC122" s="392">
        <f t="shared" si="71"/>
        <v>187.98500000000001</v>
      </c>
    </row>
    <row r="123" spans="1:55" x14ac:dyDescent="0.2">
      <c r="A123" s="112">
        <v>48</v>
      </c>
      <c r="B123" s="114" t="s">
        <v>213</v>
      </c>
      <c r="C123" s="89" t="s">
        <v>214</v>
      </c>
      <c r="D123" s="104" t="s">
        <v>696</v>
      </c>
      <c r="E123" s="23" t="s">
        <v>107</v>
      </c>
      <c r="F123" s="23"/>
      <c r="G123" s="80">
        <f t="shared" ca="1" si="58"/>
        <v>118</v>
      </c>
      <c r="H123" s="75" t="str">
        <f t="shared" ca="1" si="59"/>
        <v>Super Senior</v>
      </c>
      <c r="I123" s="228">
        <v>2</v>
      </c>
      <c r="J123" s="228">
        <v>0</v>
      </c>
      <c r="K123" s="109">
        <f t="shared" si="60"/>
        <v>12532</v>
      </c>
      <c r="L123" s="109">
        <f>SUM(LARGE(AK123:AN123,{1;2}))+AJ123</f>
        <v>12532</v>
      </c>
      <c r="M123" s="109">
        <f>SUM(LARGE(AO123:AS123,{1;2}))</f>
        <v>0</v>
      </c>
      <c r="N123" s="125">
        <f t="shared" si="61"/>
        <v>169.09</v>
      </c>
      <c r="O123" s="156"/>
      <c r="P123" s="154"/>
      <c r="Q123" s="514"/>
      <c r="R123" s="154"/>
      <c r="S123" s="515"/>
      <c r="T123" s="409"/>
      <c r="U123" s="410">
        <v>168.56</v>
      </c>
      <c r="V123" s="408">
        <v>6662</v>
      </c>
      <c r="W123" s="132"/>
      <c r="X123" s="129"/>
      <c r="Y123" s="162"/>
      <c r="Z123" s="158"/>
      <c r="AA123" s="161">
        <v>169.62</v>
      </c>
      <c r="AB123" s="160">
        <v>5870</v>
      </c>
      <c r="AC123" s="162"/>
      <c r="AD123" s="160"/>
      <c r="AE123" s="159"/>
      <c r="AF123" s="154"/>
      <c r="AI123" s="172"/>
      <c r="AJ123" s="400">
        <f t="shared" si="62"/>
        <v>0</v>
      </c>
      <c r="AK123" s="399">
        <f t="shared" si="63"/>
        <v>6662</v>
      </c>
      <c r="AL123" s="399">
        <f t="shared" si="64"/>
        <v>0</v>
      </c>
      <c r="AM123" s="399">
        <f t="shared" si="65"/>
        <v>0</v>
      </c>
      <c r="AN123" s="399">
        <f t="shared" si="66"/>
        <v>5870</v>
      </c>
      <c r="AO123" s="399">
        <f t="shared" si="67"/>
        <v>0</v>
      </c>
      <c r="AP123" s="399">
        <f t="shared" si="68"/>
        <v>0</v>
      </c>
      <c r="AQ123" s="399">
        <f t="shared" si="69"/>
        <v>0</v>
      </c>
      <c r="AR123" s="401">
        <f t="shared" si="70"/>
        <v>0</v>
      </c>
      <c r="AS123" s="172"/>
      <c r="AT123" s="323"/>
      <c r="AU123" s="422"/>
      <c r="AV123" s="324">
        <f t="shared" si="57"/>
        <v>168.56</v>
      </c>
      <c r="AW123" s="324"/>
      <c r="AX123" s="324">
        <f>AA123</f>
        <v>169.62</v>
      </c>
      <c r="AY123" s="324"/>
      <c r="AZ123" s="324"/>
      <c r="BA123" s="324"/>
      <c r="BB123" s="395"/>
      <c r="BC123" s="392">
        <f t="shared" si="71"/>
        <v>169.09</v>
      </c>
    </row>
    <row r="124" spans="1:55" x14ac:dyDescent="0.2">
      <c r="A124" s="112">
        <v>49</v>
      </c>
      <c r="B124" s="114" t="s">
        <v>189</v>
      </c>
      <c r="C124" s="89" t="s">
        <v>190</v>
      </c>
      <c r="D124" s="104" t="s">
        <v>69</v>
      </c>
      <c r="E124" s="23" t="s">
        <v>16</v>
      </c>
      <c r="F124" s="23"/>
      <c r="G124" s="80">
        <f t="shared" ca="1" si="58"/>
        <v>118</v>
      </c>
      <c r="H124" s="75" t="str">
        <f t="shared" ca="1" si="59"/>
        <v>Super Senior</v>
      </c>
      <c r="I124" s="228">
        <v>2</v>
      </c>
      <c r="J124" s="228">
        <v>2</v>
      </c>
      <c r="K124" s="109">
        <f t="shared" si="60"/>
        <v>11505</v>
      </c>
      <c r="L124" s="109">
        <f>SUM(LARGE(AK124:AN124,{1;2}))+AJ124</f>
        <v>4523</v>
      </c>
      <c r="M124" s="109">
        <f>SUM(LARGE(AO124:AS124,{1;2}))</f>
        <v>6982</v>
      </c>
      <c r="N124" s="125">
        <f t="shared" si="61"/>
        <v>165.12</v>
      </c>
      <c r="O124" s="156"/>
      <c r="P124" s="154"/>
      <c r="Q124" s="514">
        <v>160.06</v>
      </c>
      <c r="R124" s="154">
        <v>3767</v>
      </c>
      <c r="S124" s="515">
        <v>171.17</v>
      </c>
      <c r="T124" s="409">
        <v>4523</v>
      </c>
      <c r="U124" s="410"/>
      <c r="V124" s="408"/>
      <c r="W124" s="132">
        <v>155.94999999999999</v>
      </c>
      <c r="X124" s="129">
        <f>'TAÇA SP 2018 - 28012018'!E71</f>
        <v>1189.9999999999982</v>
      </c>
      <c r="Y124" s="162"/>
      <c r="Z124" s="158"/>
      <c r="AA124" s="161"/>
      <c r="AB124" s="160"/>
      <c r="AC124" s="162">
        <v>173.3</v>
      </c>
      <c r="AD124" s="160">
        <v>3215</v>
      </c>
      <c r="AE124" s="161"/>
      <c r="AF124" s="154"/>
      <c r="AI124" s="172"/>
      <c r="AJ124" s="400">
        <f t="shared" si="62"/>
        <v>0</v>
      </c>
      <c r="AK124" s="399">
        <f t="shared" si="63"/>
        <v>0</v>
      </c>
      <c r="AL124" s="399">
        <f t="shared" si="64"/>
        <v>4523</v>
      </c>
      <c r="AM124" s="399">
        <f t="shared" si="65"/>
        <v>0</v>
      </c>
      <c r="AN124" s="399">
        <f t="shared" si="66"/>
        <v>0</v>
      </c>
      <c r="AO124" s="399">
        <f t="shared" si="67"/>
        <v>1189.9999999999982</v>
      </c>
      <c r="AP124" s="399">
        <f t="shared" si="68"/>
        <v>0</v>
      </c>
      <c r="AQ124" s="399">
        <f t="shared" si="69"/>
        <v>3215</v>
      </c>
      <c r="AR124" s="401">
        <f t="shared" si="70"/>
        <v>3767</v>
      </c>
      <c r="AS124" s="172"/>
      <c r="AT124" s="323"/>
      <c r="AU124" s="422">
        <f>S124</f>
        <v>171.17</v>
      </c>
      <c r="AV124" s="324"/>
      <c r="AW124" s="324"/>
      <c r="AX124" s="324"/>
      <c r="AY124" s="324">
        <f>W124</f>
        <v>155.94999999999999</v>
      </c>
      <c r="AZ124" s="324"/>
      <c r="BA124" s="324">
        <f>AC124</f>
        <v>173.3</v>
      </c>
      <c r="BB124" s="395">
        <f>Q124</f>
        <v>160.06</v>
      </c>
      <c r="BC124" s="392">
        <f t="shared" si="71"/>
        <v>165.12</v>
      </c>
    </row>
    <row r="125" spans="1:55" x14ac:dyDescent="0.2">
      <c r="A125" s="112">
        <v>50</v>
      </c>
      <c r="B125" s="114" t="s">
        <v>183</v>
      </c>
      <c r="C125" s="89" t="s">
        <v>184</v>
      </c>
      <c r="D125" s="104" t="s">
        <v>671</v>
      </c>
      <c r="E125" s="23" t="s">
        <v>19</v>
      </c>
      <c r="F125" s="86"/>
      <c r="G125" s="80">
        <f t="shared" ca="1" si="58"/>
        <v>118</v>
      </c>
      <c r="H125" s="75" t="str">
        <f t="shared" ca="1" si="59"/>
        <v>Super Senior</v>
      </c>
      <c r="I125" s="228">
        <v>2</v>
      </c>
      <c r="J125" s="228">
        <v>1</v>
      </c>
      <c r="K125" s="109">
        <f t="shared" si="60"/>
        <v>11315</v>
      </c>
      <c r="L125" s="109">
        <f>SUM(LARGE(AK125:AN125,{1;2}))+AJ125</f>
        <v>7545</v>
      </c>
      <c r="M125" s="109">
        <f>SUM(LARGE(AO125:AS125,{1;2}))</f>
        <v>3770</v>
      </c>
      <c r="N125" s="125">
        <f t="shared" si="61"/>
        <v>178.32</v>
      </c>
      <c r="O125" s="156"/>
      <c r="P125" s="154"/>
      <c r="Q125" s="514"/>
      <c r="R125" s="154"/>
      <c r="S125" s="515"/>
      <c r="T125" s="409"/>
      <c r="U125" s="410">
        <v>177.39</v>
      </c>
      <c r="V125" s="408">
        <v>7545</v>
      </c>
      <c r="W125" s="132"/>
      <c r="X125" s="129"/>
      <c r="Y125" s="162"/>
      <c r="Z125" s="158"/>
      <c r="AA125" s="161"/>
      <c r="AB125" s="160"/>
      <c r="AC125" s="162">
        <v>179.25</v>
      </c>
      <c r="AD125" s="160">
        <v>3770</v>
      </c>
      <c r="AE125" s="161"/>
      <c r="AF125" s="154"/>
      <c r="AI125" s="172"/>
      <c r="AJ125" s="400">
        <f t="shared" si="62"/>
        <v>0</v>
      </c>
      <c r="AK125" s="399">
        <f t="shared" si="63"/>
        <v>7545</v>
      </c>
      <c r="AL125" s="399">
        <f t="shared" si="64"/>
        <v>0</v>
      </c>
      <c r="AM125" s="399">
        <f t="shared" si="65"/>
        <v>0</v>
      </c>
      <c r="AN125" s="399">
        <f t="shared" si="66"/>
        <v>0</v>
      </c>
      <c r="AO125" s="399">
        <f t="shared" si="67"/>
        <v>0</v>
      </c>
      <c r="AP125" s="399">
        <f t="shared" si="68"/>
        <v>0</v>
      </c>
      <c r="AQ125" s="399">
        <f t="shared" si="69"/>
        <v>3770</v>
      </c>
      <c r="AR125" s="401">
        <f t="shared" si="70"/>
        <v>0</v>
      </c>
      <c r="AS125" s="172"/>
      <c r="AT125" s="323"/>
      <c r="AU125" s="422"/>
      <c r="AV125" s="324">
        <f>U125</f>
        <v>177.39</v>
      </c>
      <c r="AW125" s="324"/>
      <c r="AX125" s="324"/>
      <c r="AY125" s="324"/>
      <c r="AZ125" s="324"/>
      <c r="BA125" s="324">
        <f>AC125</f>
        <v>179.25</v>
      </c>
      <c r="BB125" s="395"/>
      <c r="BC125" s="392">
        <f t="shared" si="71"/>
        <v>178.32</v>
      </c>
    </row>
    <row r="126" spans="1:55" x14ac:dyDescent="0.2">
      <c r="A126" s="112">
        <v>51</v>
      </c>
      <c r="B126" s="114"/>
      <c r="C126" s="89" t="s">
        <v>307</v>
      </c>
      <c r="D126" s="104" t="s">
        <v>70</v>
      </c>
      <c r="E126" s="23" t="s">
        <v>19</v>
      </c>
      <c r="F126" s="23"/>
      <c r="G126" s="80">
        <f t="shared" ca="1" si="58"/>
        <v>118</v>
      </c>
      <c r="H126" s="75" t="str">
        <f t="shared" ca="1" si="59"/>
        <v>Super Senior</v>
      </c>
      <c r="I126" s="228">
        <v>1</v>
      </c>
      <c r="J126" s="228">
        <v>1</v>
      </c>
      <c r="K126" s="109">
        <f t="shared" si="60"/>
        <v>10982.999999999998</v>
      </c>
      <c r="L126" s="109">
        <f>SUM(LARGE(AK126:AN126,{1;2}))+AJ126</f>
        <v>7128</v>
      </c>
      <c r="M126" s="109">
        <f>SUM(LARGE(AO126:AS126,{1;2}))</f>
        <v>3854.9999999999982</v>
      </c>
      <c r="N126" s="125">
        <f t="shared" si="61"/>
        <v>178.16</v>
      </c>
      <c r="O126" s="156"/>
      <c r="P126" s="154"/>
      <c r="Q126" s="152"/>
      <c r="R126" s="154"/>
      <c r="S126" s="156"/>
      <c r="T126" s="409"/>
      <c r="U126" s="407">
        <v>173.72</v>
      </c>
      <c r="V126" s="408">
        <v>7128</v>
      </c>
      <c r="W126" s="132">
        <v>182.6</v>
      </c>
      <c r="X126" s="129">
        <f>'TAÇA SP 2018 - 28012018'!E45</f>
        <v>3854.9999999999982</v>
      </c>
      <c r="Y126" s="157"/>
      <c r="Z126" s="158"/>
      <c r="AA126" s="159"/>
      <c r="AB126" s="160"/>
      <c r="AC126" s="157"/>
      <c r="AD126" s="160"/>
      <c r="AE126" s="159"/>
      <c r="AF126" s="154"/>
      <c r="AI126" s="172"/>
      <c r="AJ126" s="400">
        <f t="shared" si="62"/>
        <v>0</v>
      </c>
      <c r="AK126" s="399">
        <f t="shared" si="63"/>
        <v>7128</v>
      </c>
      <c r="AL126" s="399">
        <f t="shared" si="64"/>
        <v>0</v>
      </c>
      <c r="AM126" s="399">
        <f t="shared" si="65"/>
        <v>0</v>
      </c>
      <c r="AN126" s="399">
        <f t="shared" si="66"/>
        <v>0</v>
      </c>
      <c r="AO126" s="399">
        <f t="shared" si="67"/>
        <v>3854.9999999999982</v>
      </c>
      <c r="AP126" s="399">
        <f t="shared" si="68"/>
        <v>0</v>
      </c>
      <c r="AQ126" s="399">
        <f t="shared" si="69"/>
        <v>0</v>
      </c>
      <c r="AR126" s="401">
        <f t="shared" si="70"/>
        <v>0</v>
      </c>
      <c r="AS126" s="172"/>
      <c r="AT126" s="323"/>
      <c r="AU126" s="422"/>
      <c r="AV126" s="324">
        <f>U126</f>
        <v>173.72</v>
      </c>
      <c r="AW126" s="324"/>
      <c r="AX126" s="324"/>
      <c r="AY126" s="324">
        <f>W126</f>
        <v>182.6</v>
      </c>
      <c r="AZ126" s="324"/>
      <c r="BA126" s="324"/>
      <c r="BB126" s="395"/>
      <c r="BC126" s="392">
        <f t="shared" si="71"/>
        <v>178.16</v>
      </c>
    </row>
    <row r="127" spans="1:55" x14ac:dyDescent="0.2">
      <c r="A127" s="112">
        <v>52</v>
      </c>
      <c r="B127" s="114"/>
      <c r="C127" s="89"/>
      <c r="D127" s="104" t="s">
        <v>244</v>
      </c>
      <c r="E127" s="23" t="s">
        <v>107</v>
      </c>
      <c r="F127" s="87"/>
      <c r="G127" s="80">
        <f t="shared" ca="1" si="58"/>
        <v>118</v>
      </c>
      <c r="H127" s="75" t="str">
        <f t="shared" ca="1" si="59"/>
        <v>Super Senior</v>
      </c>
      <c r="I127" s="228">
        <v>1</v>
      </c>
      <c r="J127" s="228">
        <v>0</v>
      </c>
      <c r="K127" s="109">
        <f t="shared" si="60"/>
        <v>8912</v>
      </c>
      <c r="L127" s="109">
        <f>SUM(LARGE(AK127:AN127,{1;2}))+AJ127</f>
        <v>8912</v>
      </c>
      <c r="M127" s="109">
        <f>SUM(LARGE(AO127:AS127,{1;2}))</f>
        <v>0</v>
      </c>
      <c r="N127" s="125">
        <f t="shared" si="61"/>
        <v>149.80000000000001</v>
      </c>
      <c r="O127" s="156"/>
      <c r="P127" s="154"/>
      <c r="Q127" s="514"/>
      <c r="R127" s="154"/>
      <c r="S127" s="515"/>
      <c r="T127" s="409"/>
      <c r="U127" s="410">
        <v>149.06</v>
      </c>
      <c r="V127" s="408">
        <v>4712</v>
      </c>
      <c r="W127" s="132"/>
      <c r="X127" s="129"/>
      <c r="Y127" s="162">
        <v>150.54</v>
      </c>
      <c r="Z127" s="158">
        <v>4200</v>
      </c>
      <c r="AA127" s="161"/>
      <c r="AB127" s="160"/>
      <c r="AC127" s="157"/>
      <c r="AD127" s="160"/>
      <c r="AE127" s="159"/>
      <c r="AF127" s="154"/>
      <c r="AI127" s="172"/>
      <c r="AJ127" s="400">
        <f t="shared" si="62"/>
        <v>4200</v>
      </c>
      <c r="AK127" s="399">
        <f t="shared" si="63"/>
        <v>4712</v>
      </c>
      <c r="AL127" s="399">
        <f t="shared" si="64"/>
        <v>0</v>
      </c>
      <c r="AM127" s="399">
        <f t="shared" si="65"/>
        <v>0</v>
      </c>
      <c r="AN127" s="399">
        <f t="shared" si="66"/>
        <v>0</v>
      </c>
      <c r="AO127" s="399">
        <f t="shared" si="67"/>
        <v>0</v>
      </c>
      <c r="AP127" s="399">
        <f t="shared" si="68"/>
        <v>0</v>
      </c>
      <c r="AQ127" s="399">
        <f t="shared" si="69"/>
        <v>0</v>
      </c>
      <c r="AR127" s="401">
        <f t="shared" si="70"/>
        <v>0</v>
      </c>
      <c r="AS127" s="172"/>
      <c r="AT127" s="323">
        <f>Y127</f>
        <v>150.54</v>
      </c>
      <c r="AU127" s="422"/>
      <c r="AV127" s="324">
        <f>U127</f>
        <v>149.06</v>
      </c>
      <c r="AW127" s="324"/>
      <c r="AX127" s="324"/>
      <c r="AY127" s="324"/>
      <c r="AZ127" s="324"/>
      <c r="BA127" s="324"/>
      <c r="BB127" s="395"/>
      <c r="BC127" s="392">
        <f t="shared" si="71"/>
        <v>149.80000000000001</v>
      </c>
    </row>
    <row r="128" spans="1:55" x14ac:dyDescent="0.2">
      <c r="A128" s="112">
        <v>53</v>
      </c>
      <c r="B128" s="114" t="s">
        <v>223</v>
      </c>
      <c r="C128" s="89" t="s">
        <v>224</v>
      </c>
      <c r="D128" s="104" t="s">
        <v>225</v>
      </c>
      <c r="E128" s="23" t="s">
        <v>107</v>
      </c>
      <c r="F128" s="23"/>
      <c r="G128" s="80">
        <f t="shared" ca="1" si="58"/>
        <v>118</v>
      </c>
      <c r="H128" s="75" t="str">
        <f t="shared" ca="1" si="59"/>
        <v>Super Senior</v>
      </c>
      <c r="I128" s="228">
        <v>1</v>
      </c>
      <c r="J128" s="228">
        <v>1</v>
      </c>
      <c r="K128" s="109">
        <f t="shared" si="60"/>
        <v>8811</v>
      </c>
      <c r="L128" s="109">
        <f>SUM(LARGE(AK128:AN128,{1;2}))+AJ128</f>
        <v>5641</v>
      </c>
      <c r="M128" s="109">
        <f>SUM(LARGE(AO128:AS128,{1;2}))</f>
        <v>3170</v>
      </c>
      <c r="N128" s="125">
        <f t="shared" si="61"/>
        <v>169.89</v>
      </c>
      <c r="O128" s="156"/>
      <c r="P128" s="154"/>
      <c r="Q128" s="514"/>
      <c r="R128" s="154"/>
      <c r="S128" s="515"/>
      <c r="T128" s="409"/>
      <c r="U128" s="410"/>
      <c r="V128" s="408"/>
      <c r="W128" s="132"/>
      <c r="X128" s="129"/>
      <c r="Y128" s="162"/>
      <c r="Z128" s="158"/>
      <c r="AA128" s="161">
        <v>167.33</v>
      </c>
      <c r="AB128" s="160">
        <v>5641</v>
      </c>
      <c r="AC128" s="162"/>
      <c r="AD128" s="160"/>
      <c r="AE128" s="159">
        <v>172.45</v>
      </c>
      <c r="AF128" s="154">
        <v>3170</v>
      </c>
      <c r="AI128" s="172"/>
      <c r="AJ128" s="400">
        <f t="shared" si="62"/>
        <v>0</v>
      </c>
      <c r="AK128" s="399">
        <f t="shared" si="63"/>
        <v>0</v>
      </c>
      <c r="AL128" s="399">
        <f t="shared" si="64"/>
        <v>0</v>
      </c>
      <c r="AM128" s="399">
        <f t="shared" si="65"/>
        <v>0</v>
      </c>
      <c r="AN128" s="399">
        <f t="shared" si="66"/>
        <v>5641</v>
      </c>
      <c r="AO128" s="399">
        <f t="shared" si="67"/>
        <v>0</v>
      </c>
      <c r="AP128" s="399">
        <f t="shared" si="68"/>
        <v>3170</v>
      </c>
      <c r="AQ128" s="399">
        <f t="shared" si="69"/>
        <v>0</v>
      </c>
      <c r="AR128" s="401">
        <f t="shared" si="70"/>
        <v>0</v>
      </c>
      <c r="AS128" s="172"/>
      <c r="AT128" s="323"/>
      <c r="AU128" s="422"/>
      <c r="AV128" s="324"/>
      <c r="AW128" s="324"/>
      <c r="AX128" s="324">
        <f>AA128</f>
        <v>167.33</v>
      </c>
      <c r="AY128" s="324"/>
      <c r="AZ128" s="324">
        <f>AE128</f>
        <v>172.45</v>
      </c>
      <c r="BA128" s="324"/>
      <c r="BB128" s="395"/>
      <c r="BC128" s="392">
        <f t="shared" si="71"/>
        <v>169.89</v>
      </c>
    </row>
    <row r="129" spans="1:55" x14ac:dyDescent="0.2">
      <c r="A129" s="112">
        <v>54</v>
      </c>
      <c r="B129" s="114"/>
      <c r="C129" s="89"/>
      <c r="D129" s="104" t="s">
        <v>670</v>
      </c>
      <c r="E129" s="23" t="s">
        <v>97</v>
      </c>
      <c r="F129" s="23"/>
      <c r="G129" s="80">
        <f t="shared" ca="1" si="58"/>
        <v>118</v>
      </c>
      <c r="H129" s="75" t="str">
        <f t="shared" ca="1" si="59"/>
        <v>Super Senior</v>
      </c>
      <c r="I129" s="228">
        <v>1</v>
      </c>
      <c r="J129" s="228">
        <v>0</v>
      </c>
      <c r="K129" s="109">
        <f t="shared" si="60"/>
        <v>7423</v>
      </c>
      <c r="L129" s="109">
        <f>SUM(LARGE(AK129:AN129,{1;2}))+AJ129</f>
        <v>7423</v>
      </c>
      <c r="M129" s="109">
        <f>SUM(LARGE(AO129:AS129,{1;2}))</f>
        <v>0</v>
      </c>
      <c r="N129" s="125">
        <f t="shared" si="61"/>
        <v>176.17</v>
      </c>
      <c r="O129" s="156"/>
      <c r="P129" s="154"/>
      <c r="Q129" s="152"/>
      <c r="R129" s="154"/>
      <c r="S129" s="156"/>
      <c r="T129" s="409"/>
      <c r="U129" s="407">
        <v>176.17</v>
      </c>
      <c r="V129" s="408">
        <v>7423</v>
      </c>
      <c r="W129" s="132"/>
      <c r="X129" s="129"/>
      <c r="Y129" s="157"/>
      <c r="Z129" s="158"/>
      <c r="AA129" s="159"/>
      <c r="AB129" s="160"/>
      <c r="AC129" s="157"/>
      <c r="AD129" s="160"/>
      <c r="AE129" s="159"/>
      <c r="AF129" s="154"/>
      <c r="AI129" s="172"/>
      <c r="AJ129" s="400">
        <f t="shared" si="62"/>
        <v>0</v>
      </c>
      <c r="AK129" s="399">
        <f t="shared" si="63"/>
        <v>7423</v>
      </c>
      <c r="AL129" s="399">
        <f t="shared" si="64"/>
        <v>0</v>
      </c>
      <c r="AM129" s="399">
        <f t="shared" si="65"/>
        <v>0</v>
      </c>
      <c r="AN129" s="399">
        <f t="shared" si="66"/>
        <v>0</v>
      </c>
      <c r="AO129" s="399">
        <f t="shared" si="67"/>
        <v>0</v>
      </c>
      <c r="AP129" s="399">
        <f t="shared" si="68"/>
        <v>0</v>
      </c>
      <c r="AQ129" s="399">
        <f t="shared" si="69"/>
        <v>0</v>
      </c>
      <c r="AR129" s="401">
        <f t="shared" si="70"/>
        <v>0</v>
      </c>
      <c r="AS129" s="172"/>
      <c r="AT129" s="323"/>
      <c r="AU129" s="422"/>
      <c r="AV129" s="324">
        <f>U129</f>
        <v>176.17</v>
      </c>
      <c r="AW129" s="324"/>
      <c r="AX129" s="324"/>
      <c r="AY129" s="324"/>
      <c r="AZ129" s="324"/>
      <c r="BA129" s="324"/>
      <c r="BB129" s="395"/>
      <c r="BC129" s="392">
        <f t="shared" si="71"/>
        <v>176.17</v>
      </c>
    </row>
    <row r="130" spans="1:55" x14ac:dyDescent="0.2">
      <c r="A130" s="112">
        <v>55</v>
      </c>
      <c r="B130" s="114" t="s">
        <v>237</v>
      </c>
      <c r="C130" s="89" t="s">
        <v>238</v>
      </c>
      <c r="D130" s="104" t="s">
        <v>82</v>
      </c>
      <c r="E130" s="23" t="s">
        <v>24</v>
      </c>
      <c r="F130" s="87">
        <v>18167</v>
      </c>
      <c r="G130" s="80">
        <f t="shared" ca="1" si="58"/>
        <v>68</v>
      </c>
      <c r="H130" s="75" t="str">
        <f t="shared" ca="1" si="59"/>
        <v>Super Senior</v>
      </c>
      <c r="I130" s="228">
        <v>1</v>
      </c>
      <c r="J130" s="228">
        <v>1</v>
      </c>
      <c r="K130" s="109">
        <f t="shared" si="60"/>
        <v>7248</v>
      </c>
      <c r="L130" s="109">
        <f>SUM(LARGE(AK130:AN130,{1;2}))+AJ130</f>
        <v>5373</v>
      </c>
      <c r="M130" s="109">
        <f>SUM(LARGE(AO130:AS130,{1;2}))</f>
        <v>1875</v>
      </c>
      <c r="N130" s="125">
        <f t="shared" si="61"/>
        <v>159.23500000000001</v>
      </c>
      <c r="O130" s="156"/>
      <c r="P130" s="154"/>
      <c r="Q130" s="514"/>
      <c r="R130" s="154"/>
      <c r="S130" s="515"/>
      <c r="T130" s="409"/>
      <c r="U130" s="410">
        <v>155.66999999999999</v>
      </c>
      <c r="V130" s="408">
        <v>5373</v>
      </c>
      <c r="W130" s="132">
        <v>162.80000000000001</v>
      </c>
      <c r="X130" s="129">
        <f>'TAÇA SP 2018 - 28012018'!E65</f>
        <v>1875</v>
      </c>
      <c r="Y130" s="162"/>
      <c r="Z130" s="158"/>
      <c r="AA130" s="161"/>
      <c r="AB130" s="160"/>
      <c r="AC130" s="162"/>
      <c r="AD130" s="160"/>
      <c r="AE130" s="161"/>
      <c r="AF130" s="154"/>
      <c r="AI130" s="172"/>
      <c r="AJ130" s="400">
        <f t="shared" si="62"/>
        <v>0</v>
      </c>
      <c r="AK130" s="399">
        <f t="shared" si="63"/>
        <v>5373</v>
      </c>
      <c r="AL130" s="399">
        <f t="shared" si="64"/>
        <v>0</v>
      </c>
      <c r="AM130" s="399">
        <f t="shared" si="65"/>
        <v>0</v>
      </c>
      <c r="AN130" s="399">
        <f t="shared" si="66"/>
        <v>0</v>
      </c>
      <c r="AO130" s="399">
        <f t="shared" si="67"/>
        <v>1875</v>
      </c>
      <c r="AP130" s="399">
        <f t="shared" si="68"/>
        <v>0</v>
      </c>
      <c r="AQ130" s="399">
        <f t="shared" si="69"/>
        <v>0</v>
      </c>
      <c r="AR130" s="401">
        <f t="shared" si="70"/>
        <v>0</v>
      </c>
      <c r="AS130" s="172"/>
      <c r="AT130" s="323"/>
      <c r="AU130" s="422"/>
      <c r="AV130" s="324">
        <f>U130</f>
        <v>155.66999999999999</v>
      </c>
      <c r="AW130" s="324"/>
      <c r="AX130" s="324"/>
      <c r="AY130" s="324">
        <f>W130</f>
        <v>162.80000000000001</v>
      </c>
      <c r="AZ130" s="324"/>
      <c r="BA130" s="324"/>
      <c r="BB130" s="395"/>
      <c r="BC130" s="392">
        <f t="shared" si="71"/>
        <v>159.23500000000001</v>
      </c>
    </row>
    <row r="131" spans="1:55" x14ac:dyDescent="0.2">
      <c r="A131" s="112">
        <v>56</v>
      </c>
      <c r="B131" s="114"/>
      <c r="C131" s="89" t="s">
        <v>227</v>
      </c>
      <c r="D131" s="104" t="s">
        <v>366</v>
      </c>
      <c r="E131" s="23" t="s">
        <v>22</v>
      </c>
      <c r="F131" s="73"/>
      <c r="G131" s="80">
        <f t="shared" ca="1" si="58"/>
        <v>118</v>
      </c>
      <c r="H131" s="75" t="str">
        <f t="shared" ca="1" si="59"/>
        <v>Super Senior</v>
      </c>
      <c r="I131" s="228">
        <v>2</v>
      </c>
      <c r="J131" s="228">
        <v>0</v>
      </c>
      <c r="K131" s="109">
        <f t="shared" si="60"/>
        <v>7204</v>
      </c>
      <c r="L131" s="109">
        <f>SUM(LARGE(AK131:AN131,{1;2}))+AJ131</f>
        <v>7204</v>
      </c>
      <c r="M131" s="109">
        <f>SUM(LARGE(AO131:AS131,{1;2}))</f>
        <v>0</v>
      </c>
      <c r="N131" s="125">
        <f t="shared" si="61"/>
        <v>145.75</v>
      </c>
      <c r="O131" s="156"/>
      <c r="P131" s="154"/>
      <c r="Q131" s="152"/>
      <c r="R131" s="154"/>
      <c r="S131" s="156"/>
      <c r="T131" s="409"/>
      <c r="U131" s="407"/>
      <c r="V131" s="408"/>
      <c r="W131" s="132"/>
      <c r="X131" s="129"/>
      <c r="Y131" s="157">
        <v>148.66999999999999</v>
      </c>
      <c r="Z131" s="158">
        <v>4013</v>
      </c>
      <c r="AA131" s="159">
        <v>142.83000000000001</v>
      </c>
      <c r="AB131" s="160">
        <v>3191</v>
      </c>
      <c r="AC131" s="157"/>
      <c r="AD131" s="160"/>
      <c r="AE131" s="159"/>
      <c r="AF131" s="154"/>
      <c r="AI131" s="172"/>
      <c r="AJ131" s="400">
        <f t="shared" si="62"/>
        <v>4013</v>
      </c>
      <c r="AK131" s="399">
        <f t="shared" si="63"/>
        <v>0</v>
      </c>
      <c r="AL131" s="399">
        <f t="shared" si="64"/>
        <v>0</v>
      </c>
      <c r="AM131" s="399">
        <f t="shared" si="65"/>
        <v>0</v>
      </c>
      <c r="AN131" s="399">
        <f t="shared" si="66"/>
        <v>3191</v>
      </c>
      <c r="AO131" s="399">
        <f t="shared" si="67"/>
        <v>0</v>
      </c>
      <c r="AP131" s="399">
        <f t="shared" si="68"/>
        <v>0</v>
      </c>
      <c r="AQ131" s="399">
        <f t="shared" si="69"/>
        <v>0</v>
      </c>
      <c r="AR131" s="401">
        <f t="shared" si="70"/>
        <v>0</v>
      </c>
      <c r="AS131" s="172"/>
      <c r="AT131" s="323">
        <f>Y131</f>
        <v>148.66999999999999</v>
      </c>
      <c r="AU131" s="422"/>
      <c r="AV131" s="324"/>
      <c r="AW131" s="324"/>
      <c r="AX131" s="324">
        <f>AA131</f>
        <v>142.83000000000001</v>
      </c>
      <c r="AY131" s="324"/>
      <c r="AZ131" s="324"/>
      <c r="BA131" s="324"/>
      <c r="BB131" s="395"/>
      <c r="BC131" s="392">
        <f t="shared" si="71"/>
        <v>145.75</v>
      </c>
    </row>
    <row r="132" spans="1:55" x14ac:dyDescent="0.2">
      <c r="A132" s="112">
        <v>57</v>
      </c>
      <c r="B132" s="114"/>
      <c r="C132" s="89"/>
      <c r="D132" s="104" t="s">
        <v>672</v>
      </c>
      <c r="E132" s="23" t="s">
        <v>19</v>
      </c>
      <c r="F132" s="23"/>
      <c r="G132" s="80">
        <f t="shared" ca="1" si="58"/>
        <v>118</v>
      </c>
      <c r="H132" s="75" t="str">
        <f t="shared" ca="1" si="59"/>
        <v>Super Senior</v>
      </c>
      <c r="I132" s="228">
        <v>1</v>
      </c>
      <c r="J132" s="228">
        <v>0</v>
      </c>
      <c r="K132" s="109">
        <f t="shared" si="60"/>
        <v>6912</v>
      </c>
      <c r="L132" s="109">
        <f>SUM(LARGE(AK132:AN132,{1;2}))+AJ132</f>
        <v>6912</v>
      </c>
      <c r="M132" s="109">
        <f>SUM(LARGE(AO132:AS132,{1;2}))</f>
        <v>0</v>
      </c>
      <c r="N132" s="125">
        <f t="shared" si="61"/>
        <v>171.06</v>
      </c>
      <c r="O132" s="156"/>
      <c r="P132" s="154"/>
      <c r="Q132" s="514"/>
      <c r="R132" s="154"/>
      <c r="S132" s="515"/>
      <c r="T132" s="409"/>
      <c r="U132" s="410">
        <v>171.06</v>
      </c>
      <c r="V132" s="408">
        <v>6912</v>
      </c>
      <c r="W132" s="132"/>
      <c r="X132" s="129"/>
      <c r="Y132" s="162"/>
      <c r="Z132" s="158"/>
      <c r="AA132" s="161"/>
      <c r="AB132" s="160"/>
      <c r="AC132" s="162"/>
      <c r="AD132" s="160"/>
      <c r="AE132" s="161"/>
      <c r="AF132" s="154"/>
      <c r="AI132" s="172"/>
      <c r="AJ132" s="400">
        <f t="shared" si="62"/>
        <v>0</v>
      </c>
      <c r="AK132" s="399">
        <f t="shared" si="63"/>
        <v>6912</v>
      </c>
      <c r="AL132" s="399">
        <f t="shared" si="64"/>
        <v>0</v>
      </c>
      <c r="AM132" s="399">
        <f t="shared" si="65"/>
        <v>0</v>
      </c>
      <c r="AN132" s="399">
        <f t="shared" si="66"/>
        <v>0</v>
      </c>
      <c r="AO132" s="399">
        <f t="shared" si="67"/>
        <v>0</v>
      </c>
      <c r="AP132" s="399">
        <f t="shared" si="68"/>
        <v>0</v>
      </c>
      <c r="AQ132" s="399">
        <f t="shared" si="69"/>
        <v>0</v>
      </c>
      <c r="AR132" s="401">
        <f t="shared" si="70"/>
        <v>0</v>
      </c>
      <c r="AS132" s="172"/>
      <c r="AT132" s="323"/>
      <c r="AU132" s="422"/>
      <c r="AV132" s="324">
        <f>U132</f>
        <v>171.06</v>
      </c>
      <c r="AW132" s="324"/>
      <c r="AX132" s="324"/>
      <c r="AY132" s="324"/>
      <c r="AZ132" s="324"/>
      <c r="BA132" s="324"/>
      <c r="BB132" s="395"/>
      <c r="BC132" s="392">
        <f t="shared" si="71"/>
        <v>171.06</v>
      </c>
    </row>
    <row r="133" spans="1:55" x14ac:dyDescent="0.2">
      <c r="A133" s="112">
        <v>58</v>
      </c>
      <c r="B133" s="114"/>
      <c r="C133" s="89"/>
      <c r="D133" s="104" t="s">
        <v>222</v>
      </c>
      <c r="E133" s="23" t="s">
        <v>16</v>
      </c>
      <c r="F133" s="87"/>
      <c r="G133" s="80">
        <f t="shared" ca="1" si="58"/>
        <v>118</v>
      </c>
      <c r="H133" s="75" t="str">
        <f t="shared" ca="1" si="59"/>
        <v>Super Senior</v>
      </c>
      <c r="I133" s="228">
        <v>2</v>
      </c>
      <c r="J133" s="228">
        <v>0</v>
      </c>
      <c r="K133" s="109">
        <f t="shared" si="60"/>
        <v>6833</v>
      </c>
      <c r="L133" s="109">
        <f>SUM(LARGE(AK133:AN133,{1;2}))+AJ133</f>
        <v>6833</v>
      </c>
      <c r="M133" s="109">
        <f>SUM(LARGE(AO133:AS133,{1;2}))</f>
        <v>0</v>
      </c>
      <c r="N133" s="125">
        <f t="shared" si="61"/>
        <v>140.91</v>
      </c>
      <c r="O133" s="156"/>
      <c r="P133" s="154"/>
      <c r="Q133" s="514"/>
      <c r="R133" s="154"/>
      <c r="S133" s="515"/>
      <c r="T133" s="409"/>
      <c r="U133" s="410">
        <v>146.94</v>
      </c>
      <c r="V133" s="408">
        <v>4500</v>
      </c>
      <c r="W133" s="132"/>
      <c r="X133" s="129"/>
      <c r="Y133" s="162">
        <v>141.54</v>
      </c>
      <c r="Z133" s="158"/>
      <c r="AA133" s="161">
        <v>134.25</v>
      </c>
      <c r="AB133" s="160">
        <v>2333</v>
      </c>
      <c r="AC133" s="162"/>
      <c r="AD133" s="160"/>
      <c r="AE133" s="159"/>
      <c r="AF133" s="154"/>
      <c r="AI133" s="172"/>
      <c r="AJ133" s="400">
        <f t="shared" si="62"/>
        <v>0</v>
      </c>
      <c r="AK133" s="399">
        <f t="shared" si="63"/>
        <v>4500</v>
      </c>
      <c r="AL133" s="399">
        <f t="shared" si="64"/>
        <v>0</v>
      </c>
      <c r="AM133" s="399">
        <f t="shared" si="65"/>
        <v>0</v>
      </c>
      <c r="AN133" s="399">
        <f t="shared" si="66"/>
        <v>2333</v>
      </c>
      <c r="AO133" s="399">
        <f t="shared" si="67"/>
        <v>0</v>
      </c>
      <c r="AP133" s="399">
        <f t="shared" si="68"/>
        <v>0</v>
      </c>
      <c r="AQ133" s="399">
        <f t="shared" si="69"/>
        <v>0</v>
      </c>
      <c r="AR133" s="401">
        <f t="shared" si="70"/>
        <v>0</v>
      </c>
      <c r="AS133" s="172"/>
      <c r="AT133" s="323">
        <f>Y133</f>
        <v>141.54</v>
      </c>
      <c r="AU133" s="422"/>
      <c r="AV133" s="324">
        <f>U133</f>
        <v>146.94</v>
      </c>
      <c r="AW133" s="324"/>
      <c r="AX133" s="324">
        <f>AA133</f>
        <v>134.25</v>
      </c>
      <c r="AY133" s="324"/>
      <c r="AZ133" s="324"/>
      <c r="BA133" s="324"/>
      <c r="BB133" s="395"/>
      <c r="BC133" s="392">
        <f t="shared" si="71"/>
        <v>140.91</v>
      </c>
    </row>
    <row r="134" spans="1:55" x14ac:dyDescent="0.2">
      <c r="A134" s="112">
        <v>59</v>
      </c>
      <c r="B134" s="114"/>
      <c r="C134" s="89"/>
      <c r="D134" s="104" t="s">
        <v>673</v>
      </c>
      <c r="E134" s="23"/>
      <c r="F134" s="87"/>
      <c r="G134" s="80">
        <f t="shared" ca="1" si="58"/>
        <v>118</v>
      </c>
      <c r="H134" s="75" t="str">
        <f t="shared" ca="1" si="59"/>
        <v>Super Senior</v>
      </c>
      <c r="I134" s="228">
        <v>1</v>
      </c>
      <c r="J134" s="228">
        <v>0</v>
      </c>
      <c r="K134" s="109">
        <f t="shared" si="60"/>
        <v>6339</v>
      </c>
      <c r="L134" s="109">
        <f>SUM(LARGE(AK134:AN134,{1;2}))+AJ134</f>
        <v>6339</v>
      </c>
      <c r="M134" s="109">
        <f>SUM(LARGE(AO134:AS134,{1;2}))</f>
        <v>0</v>
      </c>
      <c r="N134" s="125">
        <f t="shared" si="61"/>
        <v>165.33</v>
      </c>
      <c r="O134" s="156"/>
      <c r="P134" s="154"/>
      <c r="Q134" s="152"/>
      <c r="R134" s="154"/>
      <c r="S134" s="156"/>
      <c r="T134" s="409"/>
      <c r="U134" s="407">
        <v>165.33</v>
      </c>
      <c r="V134" s="408">
        <v>6339</v>
      </c>
      <c r="W134" s="132"/>
      <c r="X134" s="129"/>
      <c r="Y134" s="157"/>
      <c r="Z134" s="158"/>
      <c r="AA134" s="159"/>
      <c r="AB134" s="160"/>
      <c r="AC134" s="157"/>
      <c r="AD134" s="160"/>
      <c r="AE134" s="159"/>
      <c r="AF134" s="154"/>
      <c r="AI134" s="172"/>
      <c r="AJ134" s="400">
        <f t="shared" si="62"/>
        <v>0</v>
      </c>
      <c r="AK134" s="399">
        <f t="shared" si="63"/>
        <v>6339</v>
      </c>
      <c r="AL134" s="399">
        <f t="shared" si="64"/>
        <v>0</v>
      </c>
      <c r="AM134" s="399">
        <f t="shared" si="65"/>
        <v>0</v>
      </c>
      <c r="AN134" s="399">
        <f t="shared" si="66"/>
        <v>0</v>
      </c>
      <c r="AO134" s="399">
        <f t="shared" si="67"/>
        <v>0</v>
      </c>
      <c r="AP134" s="399">
        <f t="shared" si="68"/>
        <v>0</v>
      </c>
      <c r="AQ134" s="399">
        <f t="shared" si="69"/>
        <v>0</v>
      </c>
      <c r="AR134" s="401">
        <f t="shared" si="70"/>
        <v>0</v>
      </c>
      <c r="AS134" s="172"/>
      <c r="AT134" s="323"/>
      <c r="AU134" s="422"/>
      <c r="AV134" s="324">
        <f>U134</f>
        <v>165.33</v>
      </c>
      <c r="AW134" s="324"/>
      <c r="AX134" s="324"/>
      <c r="AY134" s="324"/>
      <c r="AZ134" s="324"/>
      <c r="BA134" s="324"/>
      <c r="BB134" s="395"/>
      <c r="BC134" s="392">
        <f t="shared" si="71"/>
        <v>165.33</v>
      </c>
    </row>
    <row r="135" spans="1:55" x14ac:dyDescent="0.2">
      <c r="A135" s="112">
        <v>60</v>
      </c>
      <c r="B135" s="114" t="s">
        <v>195</v>
      </c>
      <c r="C135" s="89" t="s">
        <v>196</v>
      </c>
      <c r="D135" s="104" t="s">
        <v>343</v>
      </c>
      <c r="E135" s="23" t="s">
        <v>16</v>
      </c>
      <c r="F135" s="23"/>
      <c r="G135" s="80">
        <f t="shared" ca="1" si="58"/>
        <v>118</v>
      </c>
      <c r="H135" s="75" t="str">
        <f t="shared" ca="1" si="59"/>
        <v>Super Senior</v>
      </c>
      <c r="I135" s="228">
        <v>2</v>
      </c>
      <c r="J135" s="228">
        <v>1</v>
      </c>
      <c r="K135" s="109">
        <f t="shared" si="60"/>
        <v>5946</v>
      </c>
      <c r="L135" s="109">
        <f>SUM(LARGE(AK135:AN135,{1;2}))+AJ135</f>
        <v>5946</v>
      </c>
      <c r="M135" s="109">
        <f>SUM(LARGE(AO135:AS135,{1;2}))</f>
        <v>0</v>
      </c>
      <c r="N135" s="125">
        <f t="shared" si="61"/>
        <v>170.38</v>
      </c>
      <c r="O135" s="156"/>
      <c r="P135" s="154"/>
      <c r="Q135" s="514"/>
      <c r="R135" s="154"/>
      <c r="S135" s="515"/>
      <c r="T135" s="409"/>
      <c r="U135" s="410"/>
      <c r="V135" s="408"/>
      <c r="W135" s="132"/>
      <c r="X135" s="129"/>
      <c r="Y135" s="162"/>
      <c r="Z135" s="158"/>
      <c r="AA135" s="161">
        <v>170.38</v>
      </c>
      <c r="AB135" s="160">
        <v>5946</v>
      </c>
      <c r="AC135" s="162"/>
      <c r="AD135" s="160"/>
      <c r="AE135" s="161"/>
      <c r="AF135" s="154"/>
      <c r="AI135" s="172"/>
      <c r="AJ135" s="400">
        <f t="shared" si="62"/>
        <v>0</v>
      </c>
      <c r="AK135" s="399">
        <f t="shared" si="63"/>
        <v>0</v>
      </c>
      <c r="AL135" s="399">
        <f t="shared" si="64"/>
        <v>0</v>
      </c>
      <c r="AM135" s="399">
        <f t="shared" si="65"/>
        <v>0</v>
      </c>
      <c r="AN135" s="399">
        <f t="shared" si="66"/>
        <v>5946</v>
      </c>
      <c r="AO135" s="399">
        <f t="shared" si="67"/>
        <v>0</v>
      </c>
      <c r="AP135" s="399">
        <f t="shared" si="68"/>
        <v>0</v>
      </c>
      <c r="AQ135" s="399">
        <f t="shared" si="69"/>
        <v>0</v>
      </c>
      <c r="AR135" s="401">
        <f t="shared" si="70"/>
        <v>0</v>
      </c>
      <c r="AS135" s="172"/>
      <c r="AT135" s="323"/>
      <c r="AU135" s="422"/>
      <c r="AV135" s="324"/>
      <c r="AW135" s="324"/>
      <c r="AX135" s="324">
        <f>AA135</f>
        <v>170.38</v>
      </c>
      <c r="AY135" s="324"/>
      <c r="AZ135" s="324"/>
      <c r="BA135" s="324"/>
      <c r="BB135" s="395"/>
      <c r="BC135" s="392">
        <f t="shared" si="71"/>
        <v>170.38</v>
      </c>
    </row>
    <row r="136" spans="1:55" x14ac:dyDescent="0.2">
      <c r="A136" s="112">
        <v>61</v>
      </c>
      <c r="B136" s="114"/>
      <c r="C136" s="89" t="s">
        <v>230</v>
      </c>
      <c r="D136" s="104" t="s">
        <v>231</v>
      </c>
      <c r="E136" s="23" t="s">
        <v>22</v>
      </c>
      <c r="F136" s="73"/>
      <c r="G136" s="80">
        <f t="shared" ca="1" si="58"/>
        <v>118</v>
      </c>
      <c r="H136" s="75" t="str">
        <f t="shared" ca="1" si="59"/>
        <v>Super Senior</v>
      </c>
      <c r="I136" s="228">
        <v>0</v>
      </c>
      <c r="J136" s="228">
        <v>2</v>
      </c>
      <c r="K136" s="109">
        <f t="shared" si="60"/>
        <v>5925</v>
      </c>
      <c r="L136" s="109">
        <f>SUM(LARGE(AK136:AN136,{1;2}))+AJ136</f>
        <v>0</v>
      </c>
      <c r="M136" s="109">
        <f>SUM(LARGE(AO136:AS136,{1;2}))</f>
        <v>5925</v>
      </c>
      <c r="N136" s="125">
        <f t="shared" si="61"/>
        <v>170.77500000000001</v>
      </c>
      <c r="O136" s="156"/>
      <c r="P136" s="154"/>
      <c r="Q136" s="514"/>
      <c r="R136" s="154"/>
      <c r="S136" s="515"/>
      <c r="T136" s="409"/>
      <c r="U136" s="410"/>
      <c r="V136" s="408"/>
      <c r="W136" s="132"/>
      <c r="X136" s="129"/>
      <c r="Y136" s="162"/>
      <c r="Z136" s="158"/>
      <c r="AA136" s="161"/>
      <c r="AB136" s="160"/>
      <c r="AC136" s="162">
        <v>180.4</v>
      </c>
      <c r="AD136" s="160">
        <v>3885</v>
      </c>
      <c r="AE136" s="159">
        <v>161.15</v>
      </c>
      <c r="AF136" s="154">
        <v>2040</v>
      </c>
      <c r="AI136" s="172"/>
      <c r="AJ136" s="400">
        <f t="shared" si="62"/>
        <v>0</v>
      </c>
      <c r="AK136" s="399">
        <f t="shared" si="63"/>
        <v>0</v>
      </c>
      <c r="AL136" s="399">
        <f t="shared" si="64"/>
        <v>0</v>
      </c>
      <c r="AM136" s="399">
        <f t="shared" si="65"/>
        <v>0</v>
      </c>
      <c r="AN136" s="399">
        <f t="shared" si="66"/>
        <v>0</v>
      </c>
      <c r="AO136" s="399">
        <f t="shared" si="67"/>
        <v>0</v>
      </c>
      <c r="AP136" s="399">
        <f t="shared" si="68"/>
        <v>2040</v>
      </c>
      <c r="AQ136" s="399">
        <f t="shared" si="69"/>
        <v>3885</v>
      </c>
      <c r="AR136" s="401">
        <f t="shared" si="70"/>
        <v>0</v>
      </c>
      <c r="AS136" s="172"/>
      <c r="AT136" s="323"/>
      <c r="AU136" s="422"/>
      <c r="AV136" s="324"/>
      <c r="AW136" s="324"/>
      <c r="AX136" s="324"/>
      <c r="AY136" s="324"/>
      <c r="AZ136" s="324">
        <f>AE136</f>
        <v>161.15</v>
      </c>
      <c r="BA136" s="324">
        <f>AC136</f>
        <v>180.4</v>
      </c>
      <c r="BB136" s="395"/>
      <c r="BC136" s="392">
        <f t="shared" si="71"/>
        <v>170.77500000000001</v>
      </c>
    </row>
    <row r="137" spans="1:55" x14ac:dyDescent="0.2">
      <c r="A137" s="112">
        <v>62</v>
      </c>
      <c r="B137" s="114"/>
      <c r="C137" s="89"/>
      <c r="D137" s="104" t="s">
        <v>674</v>
      </c>
      <c r="E137" s="23" t="s">
        <v>97</v>
      </c>
      <c r="F137" s="87"/>
      <c r="G137" s="80">
        <f t="shared" ca="1" si="58"/>
        <v>118</v>
      </c>
      <c r="H137" s="75" t="str">
        <f t="shared" ca="1" si="59"/>
        <v>Super Senior</v>
      </c>
      <c r="I137" s="228">
        <v>1</v>
      </c>
      <c r="J137" s="228">
        <v>0</v>
      </c>
      <c r="K137" s="109">
        <f t="shared" si="60"/>
        <v>5850</v>
      </c>
      <c r="L137" s="109">
        <f>SUM(LARGE(AK137:AN137,{1;2}))+AJ137</f>
        <v>5850</v>
      </c>
      <c r="M137" s="109">
        <f>SUM(LARGE(AO137:AS137,{1;2}))</f>
        <v>0</v>
      </c>
      <c r="N137" s="125">
        <f t="shared" si="61"/>
        <v>160.44</v>
      </c>
      <c r="O137" s="156"/>
      <c r="P137" s="154"/>
      <c r="Q137" s="152"/>
      <c r="R137" s="154"/>
      <c r="S137" s="156"/>
      <c r="T137" s="409"/>
      <c r="U137" s="407">
        <v>160.44</v>
      </c>
      <c r="V137" s="408">
        <v>5850</v>
      </c>
      <c r="W137" s="132"/>
      <c r="X137" s="129"/>
      <c r="Y137" s="157"/>
      <c r="Z137" s="158"/>
      <c r="AA137" s="159"/>
      <c r="AB137" s="160"/>
      <c r="AC137" s="157"/>
      <c r="AD137" s="160"/>
      <c r="AE137" s="159"/>
      <c r="AF137" s="154"/>
      <c r="AI137" s="172"/>
      <c r="AJ137" s="400">
        <f t="shared" si="62"/>
        <v>0</v>
      </c>
      <c r="AK137" s="399">
        <f t="shared" si="63"/>
        <v>5850</v>
      </c>
      <c r="AL137" s="399">
        <f t="shared" si="64"/>
        <v>0</v>
      </c>
      <c r="AM137" s="399">
        <f t="shared" si="65"/>
        <v>0</v>
      </c>
      <c r="AN137" s="399">
        <f t="shared" si="66"/>
        <v>0</v>
      </c>
      <c r="AO137" s="399">
        <f t="shared" si="67"/>
        <v>0</v>
      </c>
      <c r="AP137" s="399">
        <f t="shared" si="68"/>
        <v>0</v>
      </c>
      <c r="AQ137" s="399">
        <f t="shared" si="69"/>
        <v>0</v>
      </c>
      <c r="AR137" s="401">
        <f t="shared" si="70"/>
        <v>0</v>
      </c>
      <c r="AS137" s="172"/>
      <c r="AT137" s="323"/>
      <c r="AU137" s="422"/>
      <c r="AV137" s="324">
        <f>U137</f>
        <v>160.44</v>
      </c>
      <c r="AW137" s="324"/>
      <c r="AX137" s="324"/>
      <c r="AY137" s="324"/>
      <c r="AZ137" s="324"/>
      <c r="BA137" s="324"/>
      <c r="BB137" s="395"/>
      <c r="BC137" s="392">
        <f t="shared" si="71"/>
        <v>160.44</v>
      </c>
    </row>
    <row r="138" spans="1:55" x14ac:dyDescent="0.2">
      <c r="A138" s="112">
        <v>63</v>
      </c>
      <c r="B138" s="114"/>
      <c r="C138" s="89" t="s">
        <v>100</v>
      </c>
      <c r="D138" s="104" t="s">
        <v>229</v>
      </c>
      <c r="E138" s="23" t="s">
        <v>24</v>
      </c>
      <c r="F138" s="73"/>
      <c r="G138" s="80">
        <f t="shared" ca="1" si="58"/>
        <v>118</v>
      </c>
      <c r="H138" s="75" t="str">
        <f t="shared" ca="1" si="59"/>
        <v>Super Senior</v>
      </c>
      <c r="I138" s="228">
        <v>0</v>
      </c>
      <c r="J138" s="228">
        <v>1</v>
      </c>
      <c r="K138" s="109">
        <f t="shared" si="60"/>
        <v>5642</v>
      </c>
      <c r="L138" s="109">
        <f>SUM(LARGE(AK138:AN138,{1;2}))+AJ138</f>
        <v>4117</v>
      </c>
      <c r="M138" s="109">
        <f>SUM(LARGE(AO138:AS138,{1;2}))</f>
        <v>1525</v>
      </c>
      <c r="N138" s="125">
        <f t="shared" si="61"/>
        <v>160.12</v>
      </c>
      <c r="O138" s="156"/>
      <c r="P138" s="154"/>
      <c r="Q138" s="514"/>
      <c r="R138" s="154"/>
      <c r="S138" s="515">
        <v>167.11</v>
      </c>
      <c r="T138" s="409">
        <v>4117</v>
      </c>
      <c r="U138" s="410"/>
      <c r="V138" s="408"/>
      <c r="W138" s="132"/>
      <c r="X138" s="129"/>
      <c r="Y138" s="162">
        <v>157.25</v>
      </c>
      <c r="Z138" s="158"/>
      <c r="AA138" s="161"/>
      <c r="AB138" s="160"/>
      <c r="AC138" s="162"/>
      <c r="AD138" s="160"/>
      <c r="AE138" s="159">
        <v>156</v>
      </c>
      <c r="AF138" s="154">
        <v>1525</v>
      </c>
      <c r="AI138" s="172"/>
      <c r="AJ138" s="400">
        <f t="shared" si="62"/>
        <v>0</v>
      </c>
      <c r="AK138" s="399">
        <f t="shared" si="63"/>
        <v>0</v>
      </c>
      <c r="AL138" s="399">
        <f t="shared" si="64"/>
        <v>4117</v>
      </c>
      <c r="AM138" s="399">
        <f t="shared" si="65"/>
        <v>0</v>
      </c>
      <c r="AN138" s="399">
        <f t="shared" si="66"/>
        <v>0</v>
      </c>
      <c r="AO138" s="399">
        <f t="shared" si="67"/>
        <v>0</v>
      </c>
      <c r="AP138" s="399">
        <f t="shared" si="68"/>
        <v>1525</v>
      </c>
      <c r="AQ138" s="399">
        <f t="shared" si="69"/>
        <v>0</v>
      </c>
      <c r="AR138" s="401">
        <f t="shared" si="70"/>
        <v>0</v>
      </c>
      <c r="AS138" s="172"/>
      <c r="AT138" s="323">
        <f>Y138</f>
        <v>157.25</v>
      </c>
      <c r="AU138" s="422">
        <f>S138</f>
        <v>167.11</v>
      </c>
      <c r="AV138" s="324"/>
      <c r="AW138" s="324"/>
      <c r="AX138" s="324"/>
      <c r="AY138" s="324"/>
      <c r="AZ138" s="324">
        <f>AE138</f>
        <v>156</v>
      </c>
      <c r="BA138" s="324"/>
      <c r="BB138" s="395"/>
      <c r="BC138" s="392">
        <f t="shared" si="71"/>
        <v>160.12</v>
      </c>
    </row>
    <row r="139" spans="1:55" x14ac:dyDescent="0.2">
      <c r="A139" s="112">
        <v>64</v>
      </c>
      <c r="B139" s="114" t="s">
        <v>241</v>
      </c>
      <c r="C139" s="89" t="s">
        <v>242</v>
      </c>
      <c r="D139" s="104" t="s">
        <v>243</v>
      </c>
      <c r="E139" s="23" t="s">
        <v>97</v>
      </c>
      <c r="F139" s="23"/>
      <c r="G139" s="80">
        <f t="shared" ca="1" si="58"/>
        <v>118</v>
      </c>
      <c r="H139" s="75" t="str">
        <f t="shared" ca="1" si="59"/>
        <v>Super Senior</v>
      </c>
      <c r="I139" s="228">
        <v>1</v>
      </c>
      <c r="J139" s="228">
        <v>0</v>
      </c>
      <c r="K139" s="109">
        <f t="shared" si="60"/>
        <v>5608</v>
      </c>
      <c r="L139" s="109">
        <f>SUM(LARGE(AK139:AN139,{1;2}))+AJ139</f>
        <v>5608</v>
      </c>
      <c r="M139" s="109">
        <f>SUM(LARGE(AO139:AS139,{1;2}))</f>
        <v>0</v>
      </c>
      <c r="N139" s="125">
        <f t="shared" si="61"/>
        <v>153.79</v>
      </c>
      <c r="O139" s="156">
        <f>2544/24</f>
        <v>106</v>
      </c>
      <c r="P139" s="154">
        <v>1321</v>
      </c>
      <c r="Q139" s="514"/>
      <c r="R139" s="154"/>
      <c r="S139" s="515"/>
      <c r="T139" s="409"/>
      <c r="U139" s="410"/>
      <c r="V139" s="408"/>
      <c r="W139" s="132"/>
      <c r="X139" s="129"/>
      <c r="Y139" s="162"/>
      <c r="Z139" s="158"/>
      <c r="AA139" s="161">
        <v>153.79</v>
      </c>
      <c r="AB139" s="160">
        <v>4287</v>
      </c>
      <c r="AC139" s="162"/>
      <c r="AD139" s="160"/>
      <c r="AE139" s="161"/>
      <c r="AF139" s="154"/>
      <c r="AI139" s="172"/>
      <c r="AJ139" s="400">
        <f t="shared" si="62"/>
        <v>0</v>
      </c>
      <c r="AK139" s="399">
        <f t="shared" si="63"/>
        <v>0</v>
      </c>
      <c r="AL139" s="399">
        <f t="shared" si="64"/>
        <v>0</v>
      </c>
      <c r="AM139" s="399">
        <f t="shared" si="65"/>
        <v>1321</v>
      </c>
      <c r="AN139" s="399">
        <f t="shared" si="66"/>
        <v>4287</v>
      </c>
      <c r="AO139" s="399">
        <f t="shared" si="67"/>
        <v>0</v>
      </c>
      <c r="AP139" s="399">
        <f t="shared" si="68"/>
        <v>0</v>
      </c>
      <c r="AQ139" s="399">
        <f t="shared" si="69"/>
        <v>0</v>
      </c>
      <c r="AR139" s="401">
        <f t="shared" si="70"/>
        <v>0</v>
      </c>
      <c r="AS139" s="172"/>
      <c r="AT139" s="323"/>
      <c r="AU139" s="422"/>
      <c r="AV139" s="324"/>
      <c r="AW139" s="324"/>
      <c r="AX139" s="324">
        <f>AA139</f>
        <v>153.79</v>
      </c>
      <c r="AY139" s="324"/>
      <c r="AZ139" s="324"/>
      <c r="BA139" s="324"/>
      <c r="BB139" s="395"/>
      <c r="BC139" s="392">
        <f t="shared" si="71"/>
        <v>153.79</v>
      </c>
    </row>
    <row r="140" spans="1:55" x14ac:dyDescent="0.2">
      <c r="A140" s="112">
        <v>65</v>
      </c>
      <c r="B140" s="114" t="s">
        <v>205</v>
      </c>
      <c r="C140" s="89" t="s">
        <v>206</v>
      </c>
      <c r="D140" s="104" t="s">
        <v>341</v>
      </c>
      <c r="E140" s="23" t="s">
        <v>97</v>
      </c>
      <c r="F140" s="73"/>
      <c r="G140" s="80">
        <f t="shared" ref="G140:G171" ca="1" si="72">INT((NOW()-F140)/365.25)</f>
        <v>118</v>
      </c>
      <c r="H140" s="75" t="str">
        <f t="shared" ref="H140:H171" ca="1" si="73">IF(G140&gt;59.99,"Super Senior",IF(G140&gt;49.99,"Senior",IF(G140&gt;22.99,"Adulto",IF(G140&gt;16.99,"SUB-23",IF(G140&gt;13.99,"SUB-16",IF(G140&gt;0.01,"SUB-14"))))))</f>
        <v>Super Senior</v>
      </c>
      <c r="I140" s="228">
        <v>2</v>
      </c>
      <c r="J140" s="228">
        <v>1</v>
      </c>
      <c r="K140" s="109">
        <f t="shared" ref="K140:K171" si="74">L140+M140</f>
        <v>5345</v>
      </c>
      <c r="L140" s="109">
        <f>SUM(LARGE(AK140:AN140,{1;2}))+AJ140</f>
        <v>5345</v>
      </c>
      <c r="M140" s="109">
        <f>SUM(LARGE(AO140:AS140,{1;2}))</f>
        <v>0</v>
      </c>
      <c r="N140" s="125">
        <f t="shared" ref="N140:N175" si="75">BC140</f>
        <v>155.38999999999999</v>
      </c>
      <c r="O140" s="156"/>
      <c r="P140" s="154"/>
      <c r="Q140" s="514"/>
      <c r="R140" s="154"/>
      <c r="S140" s="515"/>
      <c r="T140" s="409"/>
      <c r="U140" s="410">
        <v>155.38999999999999</v>
      </c>
      <c r="V140" s="408">
        <v>5345</v>
      </c>
      <c r="W140" s="132"/>
      <c r="X140" s="129"/>
      <c r="Y140" s="162"/>
      <c r="Z140" s="158"/>
      <c r="AA140" s="161"/>
      <c r="AB140" s="160"/>
      <c r="AC140" s="162"/>
      <c r="AD140" s="160"/>
      <c r="AE140" s="159"/>
      <c r="AF140" s="154"/>
      <c r="AI140" s="172"/>
      <c r="AJ140" s="400">
        <f t="shared" ref="AJ140:AJ175" si="76">Z140</f>
        <v>0</v>
      </c>
      <c r="AK140" s="399">
        <f t="shared" ref="AK140:AK175" si="77">V140</f>
        <v>5345</v>
      </c>
      <c r="AL140" s="399">
        <f t="shared" ref="AL140:AL175" si="78">T140</f>
        <v>0</v>
      </c>
      <c r="AM140" s="399">
        <f t="shared" ref="AM140:AM175" si="79">P140</f>
        <v>0</v>
      </c>
      <c r="AN140" s="399">
        <f t="shared" ref="AN140:AN175" si="80">AB140</f>
        <v>0</v>
      </c>
      <c r="AO140" s="399">
        <f t="shared" ref="AO140:AO175" si="81">X140</f>
        <v>0</v>
      </c>
      <c r="AP140" s="399">
        <f t="shared" ref="AP140:AP175" si="82">AF140</f>
        <v>0</v>
      </c>
      <c r="AQ140" s="399">
        <f t="shared" ref="AQ140:AQ175" si="83">AD140</f>
        <v>0</v>
      </c>
      <c r="AR140" s="401">
        <f t="shared" ref="AR140:AR175" si="84">R140</f>
        <v>0</v>
      </c>
      <c r="AS140" s="172"/>
      <c r="AT140" s="323"/>
      <c r="AU140" s="422"/>
      <c r="AV140" s="324">
        <f>U140</f>
        <v>155.38999999999999</v>
      </c>
      <c r="AW140" s="324"/>
      <c r="AX140" s="324"/>
      <c r="AY140" s="324"/>
      <c r="AZ140" s="324"/>
      <c r="BA140" s="324"/>
      <c r="BB140" s="395"/>
      <c r="BC140" s="392">
        <f t="shared" ref="BC140:BC171" si="85">AVERAGE(AT140:BB140)</f>
        <v>155.38999999999999</v>
      </c>
    </row>
    <row r="141" spans="1:55" x14ac:dyDescent="0.2">
      <c r="A141" s="112">
        <v>66</v>
      </c>
      <c r="B141" s="114"/>
      <c r="C141" s="89"/>
      <c r="D141" s="104" t="s">
        <v>729</v>
      </c>
      <c r="E141" s="23"/>
      <c r="F141" s="73"/>
      <c r="G141" s="80">
        <f t="shared" ca="1" si="72"/>
        <v>118</v>
      </c>
      <c r="H141" s="75" t="str">
        <f t="shared" ca="1" si="73"/>
        <v>Super Senior</v>
      </c>
      <c r="I141" s="228">
        <v>0</v>
      </c>
      <c r="J141" s="228">
        <v>0</v>
      </c>
      <c r="K141" s="109">
        <f t="shared" si="74"/>
        <v>5259</v>
      </c>
      <c r="L141" s="109">
        <f>SUM(LARGE(AK141:AN141,{1;2}))+AJ141</f>
        <v>5259</v>
      </c>
      <c r="M141" s="109">
        <f>SUM(LARGE(AO141:AS141,{1;2}))</f>
        <v>0</v>
      </c>
      <c r="N141" s="125">
        <f t="shared" si="75"/>
        <v>145.38</v>
      </c>
      <c r="O141" s="156">
        <v>145.38</v>
      </c>
      <c r="P141" s="154">
        <v>5259</v>
      </c>
      <c r="Q141" s="514"/>
      <c r="R141" s="154"/>
      <c r="S141" s="515"/>
      <c r="T141" s="409"/>
      <c r="U141" s="410"/>
      <c r="V141" s="408"/>
      <c r="W141" s="132"/>
      <c r="X141" s="129"/>
      <c r="Y141" s="162"/>
      <c r="Z141" s="158"/>
      <c r="AA141" s="161"/>
      <c r="AB141" s="160"/>
      <c r="AC141" s="162"/>
      <c r="AD141" s="160"/>
      <c r="AE141" s="159"/>
      <c r="AF141" s="154"/>
      <c r="AI141" s="172"/>
      <c r="AJ141" s="400">
        <f t="shared" si="76"/>
        <v>0</v>
      </c>
      <c r="AK141" s="399">
        <f t="shared" si="77"/>
        <v>0</v>
      </c>
      <c r="AL141" s="399">
        <f t="shared" si="78"/>
        <v>0</v>
      </c>
      <c r="AM141" s="399">
        <f t="shared" si="79"/>
        <v>5259</v>
      </c>
      <c r="AN141" s="399">
        <f t="shared" si="80"/>
        <v>0</v>
      </c>
      <c r="AO141" s="399">
        <f t="shared" si="81"/>
        <v>0</v>
      </c>
      <c r="AP141" s="399">
        <f t="shared" si="82"/>
        <v>0</v>
      </c>
      <c r="AQ141" s="399">
        <f t="shared" si="83"/>
        <v>0</v>
      </c>
      <c r="AR141" s="401">
        <f t="shared" si="84"/>
        <v>0</v>
      </c>
      <c r="AS141" s="172"/>
      <c r="AT141" s="323"/>
      <c r="AU141" s="422"/>
      <c r="AV141" s="324"/>
      <c r="AW141" s="324">
        <f>O141</f>
        <v>145.38</v>
      </c>
      <c r="AX141" s="324"/>
      <c r="AY141" s="324"/>
      <c r="AZ141" s="324"/>
      <c r="BA141" s="324"/>
      <c r="BB141" s="395"/>
      <c r="BC141" s="392">
        <f t="shared" si="85"/>
        <v>145.38</v>
      </c>
    </row>
    <row r="142" spans="1:55" x14ac:dyDescent="0.2">
      <c r="A142" s="112">
        <v>67</v>
      </c>
      <c r="B142" s="114"/>
      <c r="C142" s="89"/>
      <c r="D142" s="104" t="s">
        <v>677</v>
      </c>
      <c r="E142" s="23" t="s">
        <v>97</v>
      </c>
      <c r="F142" s="73">
        <v>27810</v>
      </c>
      <c r="G142" s="80">
        <f t="shared" ca="1" si="72"/>
        <v>42</v>
      </c>
      <c r="H142" s="75" t="str">
        <f t="shared" ca="1" si="73"/>
        <v>Adulto</v>
      </c>
      <c r="I142" s="228">
        <v>1</v>
      </c>
      <c r="J142" s="228">
        <v>0</v>
      </c>
      <c r="K142" s="109">
        <f t="shared" si="74"/>
        <v>4945</v>
      </c>
      <c r="L142" s="109">
        <f>SUM(LARGE(AK142:AN142,{1;2}))+AJ142</f>
        <v>4945</v>
      </c>
      <c r="M142" s="109">
        <f>SUM(LARGE(AO142:AS142,{1;2}))</f>
        <v>0</v>
      </c>
      <c r="N142" s="125">
        <f t="shared" si="75"/>
        <v>151.38999999999999</v>
      </c>
      <c r="O142" s="156"/>
      <c r="P142" s="154"/>
      <c r="Q142" s="514"/>
      <c r="R142" s="154"/>
      <c r="S142" s="515"/>
      <c r="T142" s="409"/>
      <c r="U142" s="410">
        <v>151.38999999999999</v>
      </c>
      <c r="V142" s="408">
        <v>4945</v>
      </c>
      <c r="W142" s="132"/>
      <c r="X142" s="129"/>
      <c r="Y142" s="162"/>
      <c r="Z142" s="158"/>
      <c r="AA142" s="161"/>
      <c r="AB142" s="160"/>
      <c r="AC142" s="162"/>
      <c r="AD142" s="160"/>
      <c r="AE142" s="159"/>
      <c r="AF142" s="154"/>
      <c r="AI142" s="172"/>
      <c r="AJ142" s="400">
        <f t="shared" si="76"/>
        <v>0</v>
      </c>
      <c r="AK142" s="399">
        <f t="shared" si="77"/>
        <v>4945</v>
      </c>
      <c r="AL142" s="399">
        <f t="shared" si="78"/>
        <v>0</v>
      </c>
      <c r="AM142" s="399">
        <f t="shared" si="79"/>
        <v>0</v>
      </c>
      <c r="AN142" s="399">
        <f t="shared" si="80"/>
        <v>0</v>
      </c>
      <c r="AO142" s="399">
        <f t="shared" si="81"/>
        <v>0</v>
      </c>
      <c r="AP142" s="399">
        <f t="shared" si="82"/>
        <v>0</v>
      </c>
      <c r="AQ142" s="399">
        <f t="shared" si="83"/>
        <v>0</v>
      </c>
      <c r="AR142" s="401">
        <f t="shared" si="84"/>
        <v>0</v>
      </c>
      <c r="AS142" s="172"/>
      <c r="AT142" s="323"/>
      <c r="AU142" s="422"/>
      <c r="AV142" s="324">
        <f>U142</f>
        <v>151.38999999999999</v>
      </c>
      <c r="AW142" s="324"/>
      <c r="AX142" s="324"/>
      <c r="AY142" s="324"/>
      <c r="AZ142" s="324"/>
      <c r="BA142" s="324"/>
      <c r="BB142" s="395"/>
      <c r="BC142" s="392">
        <f t="shared" si="85"/>
        <v>151.38999999999999</v>
      </c>
    </row>
    <row r="143" spans="1:55" x14ac:dyDescent="0.2">
      <c r="A143" s="112">
        <v>68</v>
      </c>
      <c r="B143" s="114"/>
      <c r="C143" s="89"/>
      <c r="D143" s="104" t="s">
        <v>370</v>
      </c>
      <c r="E143" s="23" t="s">
        <v>16</v>
      </c>
      <c r="F143" s="23"/>
      <c r="G143" s="80">
        <f t="shared" ca="1" si="72"/>
        <v>118</v>
      </c>
      <c r="H143" s="75" t="str">
        <f t="shared" ca="1" si="73"/>
        <v>Super Senior</v>
      </c>
      <c r="I143" s="228">
        <v>1</v>
      </c>
      <c r="J143" s="228">
        <v>1</v>
      </c>
      <c r="K143" s="109">
        <f t="shared" si="74"/>
        <v>4120</v>
      </c>
      <c r="L143" s="109">
        <f>SUM(LARGE(AK143:AN143,{1;2}))+AJ143</f>
        <v>3620</v>
      </c>
      <c r="M143" s="109">
        <f>SUM(LARGE(AO143:AS143,{1;2}))</f>
        <v>500</v>
      </c>
      <c r="N143" s="125">
        <f t="shared" si="75"/>
        <v>143.88499999999999</v>
      </c>
      <c r="O143" s="156"/>
      <c r="P143" s="154"/>
      <c r="Q143" s="514"/>
      <c r="R143" s="154"/>
      <c r="S143" s="515"/>
      <c r="T143" s="409"/>
      <c r="U143" s="410"/>
      <c r="V143" s="408"/>
      <c r="W143" s="132"/>
      <c r="X143" s="129"/>
      <c r="Y143" s="162"/>
      <c r="Z143" s="158"/>
      <c r="AA143" s="161">
        <v>147.12</v>
      </c>
      <c r="AB143" s="160">
        <v>3620</v>
      </c>
      <c r="AC143" s="162">
        <v>140.65</v>
      </c>
      <c r="AD143" s="160">
        <v>500</v>
      </c>
      <c r="AE143" s="159"/>
      <c r="AF143" s="154"/>
      <c r="AI143" s="172"/>
      <c r="AJ143" s="400">
        <f t="shared" si="76"/>
        <v>0</v>
      </c>
      <c r="AK143" s="399">
        <f t="shared" si="77"/>
        <v>0</v>
      </c>
      <c r="AL143" s="399">
        <f t="shared" si="78"/>
        <v>0</v>
      </c>
      <c r="AM143" s="399">
        <f t="shared" si="79"/>
        <v>0</v>
      </c>
      <c r="AN143" s="399">
        <f t="shared" si="80"/>
        <v>3620</v>
      </c>
      <c r="AO143" s="399">
        <f t="shared" si="81"/>
        <v>0</v>
      </c>
      <c r="AP143" s="399">
        <f t="shared" si="82"/>
        <v>0</v>
      </c>
      <c r="AQ143" s="399">
        <f t="shared" si="83"/>
        <v>500</v>
      </c>
      <c r="AR143" s="401">
        <f t="shared" si="84"/>
        <v>0</v>
      </c>
      <c r="AS143" s="172"/>
      <c r="AT143" s="323"/>
      <c r="AU143" s="422"/>
      <c r="AV143" s="324"/>
      <c r="AW143" s="324"/>
      <c r="AX143" s="324">
        <f>AA143</f>
        <v>147.12</v>
      </c>
      <c r="AY143" s="324"/>
      <c r="AZ143" s="324"/>
      <c r="BA143" s="324">
        <f>AC143</f>
        <v>140.65</v>
      </c>
      <c r="BB143" s="395"/>
      <c r="BC143" s="392">
        <f t="shared" si="85"/>
        <v>143.88499999999999</v>
      </c>
    </row>
    <row r="144" spans="1:55" x14ac:dyDescent="0.2">
      <c r="A144" s="112">
        <v>69</v>
      </c>
      <c r="B144" s="114" t="s">
        <v>163</v>
      </c>
      <c r="C144" s="89" t="s">
        <v>226</v>
      </c>
      <c r="D144" s="104" t="s">
        <v>65</v>
      </c>
      <c r="E144" s="23" t="s">
        <v>16</v>
      </c>
      <c r="F144" s="23"/>
      <c r="G144" s="80">
        <f t="shared" ca="1" si="72"/>
        <v>118</v>
      </c>
      <c r="H144" s="75" t="str">
        <f t="shared" ca="1" si="73"/>
        <v>Super Senior</v>
      </c>
      <c r="I144" s="228">
        <v>0</v>
      </c>
      <c r="J144" s="228">
        <v>2</v>
      </c>
      <c r="K144" s="109">
        <f t="shared" si="74"/>
        <v>3479.9999999999982</v>
      </c>
      <c r="L144" s="109">
        <f>SUM(LARGE(AK144:AN144,{1;2}))+AJ144</f>
        <v>0</v>
      </c>
      <c r="M144" s="109">
        <f>SUM(LARGE(AO144:AS144,{1;2}))</f>
        <v>3479.9999999999982</v>
      </c>
      <c r="N144" s="125">
        <f t="shared" si="75"/>
        <v>178.85</v>
      </c>
      <c r="O144" s="156"/>
      <c r="P144" s="154"/>
      <c r="Q144" s="152"/>
      <c r="R144" s="154"/>
      <c r="S144" s="156"/>
      <c r="T144" s="409"/>
      <c r="U144" s="407"/>
      <c r="V144" s="408"/>
      <c r="W144" s="132">
        <v>178.85</v>
      </c>
      <c r="X144" s="129">
        <f>'TAÇA SP 2018 - 28012018'!E51</f>
        <v>3479.9999999999982</v>
      </c>
      <c r="Y144" s="157"/>
      <c r="Z144" s="158"/>
      <c r="AA144" s="159"/>
      <c r="AB144" s="160"/>
      <c r="AC144" s="157"/>
      <c r="AD144" s="160"/>
      <c r="AE144" s="159"/>
      <c r="AF144" s="154"/>
      <c r="AI144" s="172"/>
      <c r="AJ144" s="400">
        <f t="shared" si="76"/>
        <v>0</v>
      </c>
      <c r="AK144" s="399">
        <f t="shared" si="77"/>
        <v>0</v>
      </c>
      <c r="AL144" s="399">
        <f t="shared" si="78"/>
        <v>0</v>
      </c>
      <c r="AM144" s="399">
        <f t="shared" si="79"/>
        <v>0</v>
      </c>
      <c r="AN144" s="399">
        <f t="shared" si="80"/>
        <v>0</v>
      </c>
      <c r="AO144" s="399">
        <f t="shared" si="81"/>
        <v>3479.9999999999982</v>
      </c>
      <c r="AP144" s="399">
        <f t="shared" si="82"/>
        <v>0</v>
      </c>
      <c r="AQ144" s="399">
        <f t="shared" si="83"/>
        <v>0</v>
      </c>
      <c r="AR144" s="401">
        <f t="shared" si="84"/>
        <v>0</v>
      </c>
      <c r="AS144" s="172"/>
      <c r="AT144" s="323"/>
      <c r="AU144" s="422"/>
      <c r="AV144" s="324"/>
      <c r="AW144" s="324"/>
      <c r="AX144" s="324"/>
      <c r="AY144" s="324">
        <f>W144</f>
        <v>178.85</v>
      </c>
      <c r="AZ144" s="324"/>
      <c r="BA144" s="324"/>
      <c r="BB144" s="395"/>
      <c r="BC144" s="392">
        <f t="shared" si="85"/>
        <v>178.85</v>
      </c>
    </row>
    <row r="145" spans="1:55" x14ac:dyDescent="0.2">
      <c r="A145" s="112">
        <v>70</v>
      </c>
      <c r="B145" s="114"/>
      <c r="C145" s="89"/>
      <c r="D145" s="104" t="s">
        <v>679</v>
      </c>
      <c r="E145" s="23" t="s">
        <v>19</v>
      </c>
      <c r="F145" s="87"/>
      <c r="G145" s="80">
        <f t="shared" ca="1" si="72"/>
        <v>118</v>
      </c>
      <c r="H145" s="75" t="str">
        <f t="shared" ca="1" si="73"/>
        <v>Super Senior</v>
      </c>
      <c r="I145" s="228">
        <v>1</v>
      </c>
      <c r="J145" s="228">
        <v>0</v>
      </c>
      <c r="K145" s="109">
        <f t="shared" si="74"/>
        <v>3473</v>
      </c>
      <c r="L145" s="109">
        <f>SUM(LARGE(AK145:AN145,{1;2}))+AJ145</f>
        <v>3473</v>
      </c>
      <c r="M145" s="109">
        <f>SUM(LARGE(AO145:AS145,{1;2}))</f>
        <v>0</v>
      </c>
      <c r="N145" s="125">
        <f t="shared" si="75"/>
        <v>136.66999999999999</v>
      </c>
      <c r="O145" s="156"/>
      <c r="P145" s="154"/>
      <c r="Q145" s="514"/>
      <c r="R145" s="154"/>
      <c r="S145" s="515"/>
      <c r="T145" s="409"/>
      <c r="U145" s="410">
        <v>136.66999999999999</v>
      </c>
      <c r="V145" s="408">
        <v>3473</v>
      </c>
      <c r="W145" s="132"/>
      <c r="X145" s="129"/>
      <c r="Y145" s="162"/>
      <c r="Z145" s="158"/>
      <c r="AA145" s="161"/>
      <c r="AB145" s="160"/>
      <c r="AC145" s="162"/>
      <c r="AD145" s="160"/>
      <c r="AE145" s="159"/>
      <c r="AF145" s="154"/>
      <c r="AI145" s="172"/>
      <c r="AJ145" s="400">
        <f t="shared" si="76"/>
        <v>0</v>
      </c>
      <c r="AK145" s="399">
        <f t="shared" si="77"/>
        <v>3473</v>
      </c>
      <c r="AL145" s="399">
        <f t="shared" si="78"/>
        <v>0</v>
      </c>
      <c r="AM145" s="399">
        <f t="shared" si="79"/>
        <v>0</v>
      </c>
      <c r="AN145" s="399">
        <f t="shared" si="80"/>
        <v>0</v>
      </c>
      <c r="AO145" s="399">
        <f t="shared" si="81"/>
        <v>0</v>
      </c>
      <c r="AP145" s="399">
        <f t="shared" si="82"/>
        <v>0</v>
      </c>
      <c r="AQ145" s="399">
        <f t="shared" si="83"/>
        <v>0</v>
      </c>
      <c r="AR145" s="401">
        <f t="shared" si="84"/>
        <v>0</v>
      </c>
      <c r="AS145" s="172"/>
      <c r="AT145" s="323"/>
      <c r="AU145" s="422"/>
      <c r="AV145" s="324">
        <f>U145</f>
        <v>136.66999999999999</v>
      </c>
      <c r="AW145" s="324"/>
      <c r="AX145" s="324"/>
      <c r="AY145" s="324"/>
      <c r="AZ145" s="324"/>
      <c r="BA145" s="324"/>
      <c r="BB145" s="395"/>
      <c r="BC145" s="392">
        <f t="shared" si="85"/>
        <v>136.66999999999999</v>
      </c>
    </row>
    <row r="146" spans="1:55" x14ac:dyDescent="0.2">
      <c r="A146" s="112">
        <v>71</v>
      </c>
      <c r="B146" s="114"/>
      <c r="C146" s="89"/>
      <c r="D146" s="104" t="s">
        <v>228</v>
      </c>
      <c r="E146" s="23" t="s">
        <v>107</v>
      </c>
      <c r="F146" s="73"/>
      <c r="G146" s="80">
        <f t="shared" ca="1" si="72"/>
        <v>118</v>
      </c>
      <c r="H146" s="75" t="str">
        <f t="shared" ca="1" si="73"/>
        <v>Super Senior</v>
      </c>
      <c r="I146" s="228">
        <v>1</v>
      </c>
      <c r="J146" s="228">
        <v>1</v>
      </c>
      <c r="K146" s="109">
        <f t="shared" si="74"/>
        <v>3430</v>
      </c>
      <c r="L146" s="109">
        <f>SUM(LARGE(AK146:AN146,{1;2}))+AJ146</f>
        <v>0</v>
      </c>
      <c r="M146" s="109">
        <f>SUM(LARGE(AO146:AS146,{1;2}))</f>
        <v>3430</v>
      </c>
      <c r="N146" s="125">
        <f t="shared" si="75"/>
        <v>175.05</v>
      </c>
      <c r="O146" s="156"/>
      <c r="P146" s="154"/>
      <c r="Q146" s="152"/>
      <c r="R146" s="154"/>
      <c r="S146" s="156"/>
      <c r="T146" s="409"/>
      <c r="U146" s="407"/>
      <c r="V146" s="408"/>
      <c r="W146" s="132"/>
      <c r="X146" s="129"/>
      <c r="Y146" s="157"/>
      <c r="Z146" s="158"/>
      <c r="AA146" s="159"/>
      <c r="AB146" s="160"/>
      <c r="AC146" s="157"/>
      <c r="AD146" s="160"/>
      <c r="AE146" s="159">
        <v>175.05</v>
      </c>
      <c r="AF146" s="154">
        <v>3430</v>
      </c>
      <c r="AI146" s="172"/>
      <c r="AJ146" s="400">
        <f t="shared" si="76"/>
        <v>0</v>
      </c>
      <c r="AK146" s="399">
        <f t="shared" si="77"/>
        <v>0</v>
      </c>
      <c r="AL146" s="399">
        <f t="shared" si="78"/>
        <v>0</v>
      </c>
      <c r="AM146" s="399">
        <f t="shared" si="79"/>
        <v>0</v>
      </c>
      <c r="AN146" s="399">
        <f t="shared" si="80"/>
        <v>0</v>
      </c>
      <c r="AO146" s="399">
        <f t="shared" si="81"/>
        <v>0</v>
      </c>
      <c r="AP146" s="399">
        <f t="shared" si="82"/>
        <v>3430</v>
      </c>
      <c r="AQ146" s="399">
        <f t="shared" si="83"/>
        <v>0</v>
      </c>
      <c r="AR146" s="401">
        <f t="shared" si="84"/>
        <v>0</v>
      </c>
      <c r="AS146" s="172"/>
      <c r="AT146" s="323"/>
      <c r="AU146" s="422"/>
      <c r="AV146" s="324"/>
      <c r="AW146" s="324"/>
      <c r="AX146" s="324"/>
      <c r="AY146" s="324"/>
      <c r="AZ146" s="324">
        <f>AE146</f>
        <v>175.05</v>
      </c>
      <c r="BA146" s="324"/>
      <c r="BB146" s="395"/>
      <c r="BC146" s="392">
        <f t="shared" si="85"/>
        <v>175.05</v>
      </c>
    </row>
    <row r="147" spans="1:55" x14ac:dyDescent="0.2">
      <c r="A147" s="112">
        <v>72</v>
      </c>
      <c r="B147" s="114"/>
      <c r="C147" s="89"/>
      <c r="D147" s="104" t="s">
        <v>348</v>
      </c>
      <c r="E147" s="23" t="s">
        <v>107</v>
      </c>
      <c r="F147" s="73"/>
      <c r="G147" s="80">
        <f t="shared" ca="1" si="72"/>
        <v>118</v>
      </c>
      <c r="H147" s="75" t="str">
        <f t="shared" ca="1" si="73"/>
        <v>Super Senior</v>
      </c>
      <c r="I147" s="228">
        <v>0</v>
      </c>
      <c r="J147" s="228">
        <v>1</v>
      </c>
      <c r="K147" s="109">
        <f t="shared" si="74"/>
        <v>3415</v>
      </c>
      <c r="L147" s="109">
        <f>SUM(LARGE(AK147:AN147,{1;2}))+AJ147</f>
        <v>0</v>
      </c>
      <c r="M147" s="109">
        <f>SUM(LARGE(AO147:AS147,{1;2}))</f>
        <v>3415</v>
      </c>
      <c r="N147" s="125">
        <f t="shared" si="75"/>
        <v>174.9</v>
      </c>
      <c r="O147" s="156"/>
      <c r="P147" s="154"/>
      <c r="Q147" s="514"/>
      <c r="R147" s="154"/>
      <c r="S147" s="515"/>
      <c r="T147" s="409"/>
      <c r="U147" s="410"/>
      <c r="V147" s="408"/>
      <c r="W147" s="132"/>
      <c r="X147" s="129"/>
      <c r="Y147" s="162"/>
      <c r="Z147" s="158"/>
      <c r="AA147" s="161"/>
      <c r="AB147" s="160"/>
      <c r="AC147" s="162"/>
      <c r="AD147" s="160"/>
      <c r="AE147" s="159">
        <v>174.9</v>
      </c>
      <c r="AF147" s="154">
        <v>3415</v>
      </c>
      <c r="AI147" s="172"/>
      <c r="AJ147" s="400">
        <f t="shared" si="76"/>
        <v>0</v>
      </c>
      <c r="AK147" s="399">
        <f t="shared" si="77"/>
        <v>0</v>
      </c>
      <c r="AL147" s="399">
        <f t="shared" si="78"/>
        <v>0</v>
      </c>
      <c r="AM147" s="399">
        <f t="shared" si="79"/>
        <v>0</v>
      </c>
      <c r="AN147" s="399">
        <f t="shared" si="80"/>
        <v>0</v>
      </c>
      <c r="AO147" s="399">
        <f t="shared" si="81"/>
        <v>0</v>
      </c>
      <c r="AP147" s="399">
        <f t="shared" si="82"/>
        <v>3415</v>
      </c>
      <c r="AQ147" s="399">
        <f t="shared" si="83"/>
        <v>0</v>
      </c>
      <c r="AR147" s="401">
        <f t="shared" si="84"/>
        <v>0</v>
      </c>
      <c r="AS147" s="172"/>
      <c r="AT147" s="323"/>
      <c r="AU147" s="422"/>
      <c r="AV147" s="324"/>
      <c r="AW147" s="324"/>
      <c r="AX147" s="324"/>
      <c r="AY147" s="324"/>
      <c r="AZ147" s="324">
        <f>AE147</f>
        <v>174.9</v>
      </c>
      <c r="BA147" s="324"/>
      <c r="BB147" s="395"/>
      <c r="BC147" s="392">
        <f t="shared" si="85"/>
        <v>174.9</v>
      </c>
    </row>
    <row r="148" spans="1:55" x14ac:dyDescent="0.2">
      <c r="A148" s="112">
        <v>73</v>
      </c>
      <c r="B148" s="114"/>
      <c r="C148" s="89"/>
      <c r="D148" s="104" t="s">
        <v>260</v>
      </c>
      <c r="E148" s="23" t="s">
        <v>22</v>
      </c>
      <c r="F148" s="23"/>
      <c r="G148" s="80">
        <f t="shared" ca="1" si="72"/>
        <v>118</v>
      </c>
      <c r="H148" s="75" t="str">
        <f t="shared" ca="1" si="73"/>
        <v>Super Senior</v>
      </c>
      <c r="I148" s="228">
        <v>0</v>
      </c>
      <c r="J148" s="228">
        <v>1</v>
      </c>
      <c r="K148" s="109">
        <f t="shared" si="74"/>
        <v>3235</v>
      </c>
      <c r="L148" s="109">
        <f>SUM(LARGE(AK148:AN148,{1;2}))+AJ148</f>
        <v>0</v>
      </c>
      <c r="M148" s="109">
        <f>SUM(LARGE(AO148:AS148,{1;2}))</f>
        <v>3235</v>
      </c>
      <c r="N148" s="125">
        <f t="shared" si="75"/>
        <v>173.9</v>
      </c>
      <c r="O148" s="156"/>
      <c r="P148" s="154"/>
      <c r="Q148" s="153"/>
      <c r="R148" s="154"/>
      <c r="S148" s="156"/>
      <c r="T148" s="409"/>
      <c r="U148" s="407"/>
      <c r="V148" s="408"/>
      <c r="W148" s="132"/>
      <c r="X148" s="129"/>
      <c r="Y148" s="157"/>
      <c r="Z148" s="158"/>
      <c r="AA148" s="159"/>
      <c r="AB148" s="160"/>
      <c r="AC148" s="157">
        <v>173.9</v>
      </c>
      <c r="AD148" s="160">
        <v>3235</v>
      </c>
      <c r="AE148" s="159"/>
      <c r="AF148" s="154"/>
      <c r="AI148" s="172"/>
      <c r="AJ148" s="400">
        <f t="shared" si="76"/>
        <v>0</v>
      </c>
      <c r="AK148" s="399">
        <f t="shared" si="77"/>
        <v>0</v>
      </c>
      <c r="AL148" s="399">
        <f t="shared" si="78"/>
        <v>0</v>
      </c>
      <c r="AM148" s="399">
        <f t="shared" si="79"/>
        <v>0</v>
      </c>
      <c r="AN148" s="399">
        <f t="shared" si="80"/>
        <v>0</v>
      </c>
      <c r="AO148" s="399">
        <f t="shared" si="81"/>
        <v>0</v>
      </c>
      <c r="AP148" s="399">
        <f t="shared" si="82"/>
        <v>0</v>
      </c>
      <c r="AQ148" s="399">
        <f t="shared" si="83"/>
        <v>3235</v>
      </c>
      <c r="AR148" s="401">
        <f t="shared" si="84"/>
        <v>0</v>
      </c>
      <c r="AS148" s="172"/>
      <c r="AT148" s="323"/>
      <c r="AU148" s="422"/>
      <c r="AV148" s="324"/>
      <c r="AW148" s="324"/>
      <c r="AX148" s="324"/>
      <c r="AY148" s="324"/>
      <c r="AZ148" s="324"/>
      <c r="BA148" s="324">
        <f>AC148</f>
        <v>173.9</v>
      </c>
      <c r="BB148" s="395"/>
      <c r="BC148" s="392">
        <f t="shared" si="85"/>
        <v>173.9</v>
      </c>
    </row>
    <row r="149" spans="1:55" x14ac:dyDescent="0.2">
      <c r="A149" s="112">
        <v>74</v>
      </c>
      <c r="B149" s="114" t="s">
        <v>234</v>
      </c>
      <c r="C149" s="89" t="s">
        <v>235</v>
      </c>
      <c r="D149" s="104" t="s">
        <v>680</v>
      </c>
      <c r="E149" s="23" t="s">
        <v>97</v>
      </c>
      <c r="F149" s="23"/>
      <c r="G149" s="80">
        <f t="shared" ca="1" si="72"/>
        <v>118</v>
      </c>
      <c r="H149" s="75" t="str">
        <f t="shared" ca="1" si="73"/>
        <v>Super Senior</v>
      </c>
      <c r="I149" s="228">
        <v>2</v>
      </c>
      <c r="J149" s="228">
        <v>2</v>
      </c>
      <c r="K149" s="109">
        <f t="shared" si="74"/>
        <v>2750</v>
      </c>
      <c r="L149" s="109">
        <f>SUM(LARGE(AK149:AN149,{1;2}))+AJ149</f>
        <v>2250</v>
      </c>
      <c r="M149" s="109">
        <f>SUM(LARGE(AO149:AS149,{1;2}))</f>
        <v>500</v>
      </c>
      <c r="N149" s="125">
        <f t="shared" si="75"/>
        <v>118.44666666666666</v>
      </c>
      <c r="O149" s="156"/>
      <c r="P149" s="154"/>
      <c r="Q149" s="514"/>
      <c r="R149" s="154"/>
      <c r="S149" s="515"/>
      <c r="T149" s="409"/>
      <c r="U149" s="410">
        <v>119.44</v>
      </c>
      <c r="V149" s="408">
        <v>1750</v>
      </c>
      <c r="W149" s="132"/>
      <c r="X149" s="129"/>
      <c r="Y149" s="157">
        <v>109.7</v>
      </c>
      <c r="Z149" s="158">
        <v>500</v>
      </c>
      <c r="AA149" s="161"/>
      <c r="AB149" s="160"/>
      <c r="AC149" s="162"/>
      <c r="AD149" s="160"/>
      <c r="AE149" s="159">
        <v>126.2</v>
      </c>
      <c r="AF149" s="154">
        <v>500</v>
      </c>
      <c r="AI149" s="172"/>
      <c r="AJ149" s="400">
        <f t="shared" si="76"/>
        <v>500</v>
      </c>
      <c r="AK149" s="399">
        <f t="shared" si="77"/>
        <v>1750</v>
      </c>
      <c r="AL149" s="399">
        <f t="shared" si="78"/>
        <v>0</v>
      </c>
      <c r="AM149" s="399">
        <f t="shared" si="79"/>
        <v>0</v>
      </c>
      <c r="AN149" s="399">
        <f t="shared" si="80"/>
        <v>0</v>
      </c>
      <c r="AO149" s="399">
        <f t="shared" si="81"/>
        <v>0</v>
      </c>
      <c r="AP149" s="399">
        <f t="shared" si="82"/>
        <v>500</v>
      </c>
      <c r="AQ149" s="399">
        <f t="shared" si="83"/>
        <v>0</v>
      </c>
      <c r="AR149" s="401">
        <f t="shared" si="84"/>
        <v>0</v>
      </c>
      <c r="AS149" s="172"/>
      <c r="AT149" s="323">
        <f>Y149</f>
        <v>109.7</v>
      </c>
      <c r="AU149" s="422"/>
      <c r="AV149" s="324">
        <f>U149</f>
        <v>119.44</v>
      </c>
      <c r="AW149" s="324"/>
      <c r="AX149" s="324"/>
      <c r="AY149" s="324"/>
      <c r="AZ149" s="324">
        <f>AE149</f>
        <v>126.2</v>
      </c>
      <c r="BA149" s="324"/>
      <c r="BB149" s="395"/>
      <c r="BC149" s="392">
        <f t="shared" si="85"/>
        <v>118.44666666666666</v>
      </c>
    </row>
    <row r="150" spans="1:55" x14ac:dyDescent="0.2">
      <c r="A150" s="112">
        <v>75</v>
      </c>
      <c r="B150" s="114" t="s">
        <v>251</v>
      </c>
      <c r="C150" s="89" t="s">
        <v>252</v>
      </c>
      <c r="D150" s="104" t="s">
        <v>248</v>
      </c>
      <c r="E150" s="23" t="s">
        <v>31</v>
      </c>
      <c r="F150" s="23"/>
      <c r="G150" s="80">
        <f t="shared" ca="1" si="72"/>
        <v>118</v>
      </c>
      <c r="H150" s="75" t="str">
        <f t="shared" ca="1" si="73"/>
        <v>Super Senior</v>
      </c>
      <c r="I150" s="228">
        <v>2</v>
      </c>
      <c r="J150" s="228">
        <v>0</v>
      </c>
      <c r="K150" s="109">
        <f t="shared" si="74"/>
        <v>2445</v>
      </c>
      <c r="L150" s="109">
        <f>SUM(LARGE(AK150:AN150,{1;2}))+AJ150</f>
        <v>0</v>
      </c>
      <c r="M150" s="109">
        <f>SUM(LARGE(AO150:AS150,{1;2}))</f>
        <v>2445</v>
      </c>
      <c r="N150" s="125">
        <f t="shared" si="75"/>
        <v>166</v>
      </c>
      <c r="O150" s="156"/>
      <c r="P150" s="154"/>
      <c r="Q150" s="514"/>
      <c r="R150" s="154"/>
      <c r="S150" s="515"/>
      <c r="T150" s="409"/>
      <c r="U150" s="410"/>
      <c r="V150" s="408"/>
      <c r="W150" s="132"/>
      <c r="X150" s="129"/>
      <c r="Y150" s="162"/>
      <c r="Z150" s="158"/>
      <c r="AA150" s="161"/>
      <c r="AB150" s="160"/>
      <c r="AC150" s="162">
        <v>166</v>
      </c>
      <c r="AD150" s="160">
        <v>2445</v>
      </c>
      <c r="AE150" s="159"/>
      <c r="AF150" s="154"/>
      <c r="AI150" s="172"/>
      <c r="AJ150" s="400">
        <f t="shared" si="76"/>
        <v>0</v>
      </c>
      <c r="AK150" s="399">
        <f t="shared" si="77"/>
        <v>0</v>
      </c>
      <c r="AL150" s="399">
        <f t="shared" si="78"/>
        <v>0</v>
      </c>
      <c r="AM150" s="399">
        <f t="shared" si="79"/>
        <v>0</v>
      </c>
      <c r="AN150" s="399">
        <f t="shared" si="80"/>
        <v>0</v>
      </c>
      <c r="AO150" s="399">
        <f t="shared" si="81"/>
        <v>0</v>
      </c>
      <c r="AP150" s="399">
        <f t="shared" si="82"/>
        <v>0</v>
      </c>
      <c r="AQ150" s="399">
        <f t="shared" si="83"/>
        <v>2445</v>
      </c>
      <c r="AR150" s="401">
        <f t="shared" si="84"/>
        <v>0</v>
      </c>
      <c r="AS150" s="172"/>
      <c r="AT150" s="323"/>
      <c r="AU150" s="422"/>
      <c r="AV150" s="324"/>
      <c r="AW150" s="324"/>
      <c r="AX150" s="324"/>
      <c r="AY150" s="324"/>
      <c r="AZ150" s="324"/>
      <c r="BA150" s="324">
        <f>AC150</f>
        <v>166</v>
      </c>
      <c r="BB150" s="395"/>
      <c r="BC150" s="392">
        <f t="shared" si="85"/>
        <v>166</v>
      </c>
    </row>
    <row r="151" spans="1:55" x14ac:dyDescent="0.2">
      <c r="A151" s="112">
        <v>76</v>
      </c>
      <c r="B151" s="114"/>
      <c r="C151" s="89"/>
      <c r="D151" s="104" t="s">
        <v>80</v>
      </c>
      <c r="E151" s="23"/>
      <c r="F151" s="23"/>
      <c r="G151" s="80">
        <f t="shared" ca="1" si="72"/>
        <v>118</v>
      </c>
      <c r="H151" s="75" t="str">
        <f t="shared" ca="1" si="73"/>
        <v>Super Senior</v>
      </c>
      <c r="I151" s="228">
        <v>0</v>
      </c>
      <c r="J151" s="228">
        <v>1</v>
      </c>
      <c r="K151" s="109">
        <f t="shared" si="74"/>
        <v>2379.9999999999982</v>
      </c>
      <c r="L151" s="109">
        <f>SUM(LARGE(AK151:AN151,{1;2}))+AJ151</f>
        <v>0</v>
      </c>
      <c r="M151" s="109">
        <f>SUM(LARGE(AO151:AS151,{1;2}))</f>
        <v>2379.9999999999982</v>
      </c>
      <c r="N151" s="125">
        <f t="shared" si="75"/>
        <v>167.85</v>
      </c>
      <c r="O151" s="156"/>
      <c r="P151" s="154"/>
      <c r="Q151" s="514"/>
      <c r="R151" s="154"/>
      <c r="S151" s="515"/>
      <c r="T151" s="409"/>
      <c r="U151" s="410"/>
      <c r="V151" s="408"/>
      <c r="W151" s="132">
        <v>167.85</v>
      </c>
      <c r="X151" s="129">
        <f>'TAÇA SP 2018 - 28012018'!E60</f>
        <v>2379.9999999999982</v>
      </c>
      <c r="Y151" s="162"/>
      <c r="Z151" s="158"/>
      <c r="AA151" s="161"/>
      <c r="AB151" s="160"/>
      <c r="AC151" s="162"/>
      <c r="AD151" s="160"/>
      <c r="AE151" s="159"/>
      <c r="AF151" s="154"/>
      <c r="AI151" s="172"/>
      <c r="AJ151" s="400">
        <f t="shared" si="76"/>
        <v>0</v>
      </c>
      <c r="AK151" s="399">
        <f t="shared" si="77"/>
        <v>0</v>
      </c>
      <c r="AL151" s="399">
        <f t="shared" si="78"/>
        <v>0</v>
      </c>
      <c r="AM151" s="399">
        <f t="shared" si="79"/>
        <v>0</v>
      </c>
      <c r="AN151" s="399">
        <f t="shared" si="80"/>
        <v>0</v>
      </c>
      <c r="AO151" s="399">
        <f t="shared" si="81"/>
        <v>2379.9999999999982</v>
      </c>
      <c r="AP151" s="399">
        <f t="shared" si="82"/>
        <v>0</v>
      </c>
      <c r="AQ151" s="399">
        <f t="shared" si="83"/>
        <v>0</v>
      </c>
      <c r="AR151" s="401">
        <f t="shared" si="84"/>
        <v>0</v>
      </c>
      <c r="AS151" s="172"/>
      <c r="AT151" s="323"/>
      <c r="AU151" s="422"/>
      <c r="AV151" s="324"/>
      <c r="AW151" s="324"/>
      <c r="AX151" s="324"/>
      <c r="AY151" s="324">
        <f>W151</f>
        <v>167.85</v>
      </c>
      <c r="AZ151" s="324"/>
      <c r="BA151" s="324"/>
      <c r="BB151" s="395"/>
      <c r="BC151" s="392">
        <f t="shared" si="85"/>
        <v>167.85</v>
      </c>
    </row>
    <row r="152" spans="1:55" x14ac:dyDescent="0.2">
      <c r="A152" s="112">
        <v>77</v>
      </c>
      <c r="B152" s="114" t="s">
        <v>262</v>
      </c>
      <c r="C152" s="89" t="s">
        <v>263</v>
      </c>
      <c r="D152" s="104" t="s">
        <v>91</v>
      </c>
      <c r="E152" s="23" t="s">
        <v>16</v>
      </c>
      <c r="F152" s="23"/>
      <c r="G152" s="80">
        <f t="shared" ca="1" si="72"/>
        <v>118</v>
      </c>
      <c r="H152" s="75" t="str">
        <f t="shared" ca="1" si="73"/>
        <v>Super Senior</v>
      </c>
      <c r="I152" s="228">
        <v>2</v>
      </c>
      <c r="J152" s="228">
        <v>2</v>
      </c>
      <c r="K152" s="109">
        <f t="shared" si="74"/>
        <v>2062</v>
      </c>
      <c r="L152" s="109">
        <f>SUM(LARGE(AK152:AN152,{1;2}))+AJ152</f>
        <v>1062</v>
      </c>
      <c r="M152" s="109">
        <f>SUM(LARGE(AO152:AS152,{1;2}))</f>
        <v>1000</v>
      </c>
      <c r="N152" s="125">
        <f t="shared" si="75"/>
        <v>114.77249999999999</v>
      </c>
      <c r="O152" s="156"/>
      <c r="P152" s="154"/>
      <c r="Q152" s="514">
        <v>105.39</v>
      </c>
      <c r="R152" s="154">
        <v>500</v>
      </c>
      <c r="S152" s="515">
        <v>121.39</v>
      </c>
      <c r="T152" s="409">
        <v>500</v>
      </c>
      <c r="U152" s="410">
        <v>107.56</v>
      </c>
      <c r="V152" s="408">
        <v>562</v>
      </c>
      <c r="W152" s="132">
        <v>124.75</v>
      </c>
      <c r="X152" s="129">
        <f>'TAÇA SP 2018 - 28012018'!E74</f>
        <v>500</v>
      </c>
      <c r="Y152" s="162"/>
      <c r="Z152" s="158">
        <v>0</v>
      </c>
      <c r="AA152" s="161"/>
      <c r="AB152" s="160"/>
      <c r="AC152" s="162"/>
      <c r="AD152" s="160"/>
      <c r="AE152" s="161"/>
      <c r="AF152" s="160"/>
      <c r="AI152" s="172"/>
      <c r="AJ152" s="400">
        <f t="shared" si="76"/>
        <v>0</v>
      </c>
      <c r="AK152" s="399">
        <f t="shared" si="77"/>
        <v>562</v>
      </c>
      <c r="AL152" s="399">
        <f t="shared" si="78"/>
        <v>500</v>
      </c>
      <c r="AM152" s="399">
        <f t="shared" si="79"/>
        <v>0</v>
      </c>
      <c r="AN152" s="399">
        <f t="shared" si="80"/>
        <v>0</v>
      </c>
      <c r="AO152" s="399">
        <f t="shared" si="81"/>
        <v>500</v>
      </c>
      <c r="AP152" s="399">
        <f t="shared" si="82"/>
        <v>0</v>
      </c>
      <c r="AQ152" s="399">
        <f t="shared" si="83"/>
        <v>0</v>
      </c>
      <c r="AR152" s="401">
        <f t="shared" si="84"/>
        <v>500</v>
      </c>
      <c r="AS152" s="172"/>
      <c r="AT152" s="323"/>
      <c r="AU152" s="422">
        <f>S152</f>
        <v>121.39</v>
      </c>
      <c r="AV152" s="324">
        <f>U152</f>
        <v>107.56</v>
      </c>
      <c r="AW152" s="324"/>
      <c r="AX152" s="324"/>
      <c r="AY152" s="324">
        <f>W152</f>
        <v>124.75</v>
      </c>
      <c r="AZ152" s="324"/>
      <c r="BA152" s="324"/>
      <c r="BB152" s="395">
        <f>Q152</f>
        <v>105.39</v>
      </c>
      <c r="BC152" s="392">
        <f t="shared" si="85"/>
        <v>114.77249999999999</v>
      </c>
    </row>
    <row r="153" spans="1:55" x14ac:dyDescent="0.2">
      <c r="A153" s="112">
        <v>78</v>
      </c>
      <c r="B153" s="114"/>
      <c r="C153" s="89"/>
      <c r="D153" s="104" t="s">
        <v>724</v>
      </c>
      <c r="E153" s="23" t="s">
        <v>22</v>
      </c>
      <c r="F153" s="23"/>
      <c r="G153" s="80">
        <f t="shared" ca="1" si="72"/>
        <v>118</v>
      </c>
      <c r="H153" s="75" t="str">
        <f t="shared" ca="1" si="73"/>
        <v>Super Senior</v>
      </c>
      <c r="I153" s="228">
        <v>0</v>
      </c>
      <c r="J153" s="228">
        <v>1</v>
      </c>
      <c r="K153" s="109">
        <f t="shared" si="74"/>
        <v>2030</v>
      </c>
      <c r="L153" s="109">
        <f>SUM(LARGE(AK153:AN153,{1;2}))+AJ153</f>
        <v>0</v>
      </c>
      <c r="M153" s="109">
        <f>SUM(LARGE(AO153:AS153,{1;2}))</f>
        <v>2030</v>
      </c>
      <c r="N153" s="125">
        <f t="shared" si="75"/>
        <v>164.35</v>
      </c>
      <c r="O153" s="156"/>
      <c r="P153" s="154"/>
      <c r="Q153" s="514"/>
      <c r="R153" s="154"/>
      <c r="S153" s="515"/>
      <c r="T153" s="409"/>
      <c r="U153" s="410"/>
      <c r="V153" s="408"/>
      <c r="W153" s="132">
        <v>164.35</v>
      </c>
      <c r="X153" s="129">
        <v>2030</v>
      </c>
      <c r="Y153" s="162"/>
      <c r="Z153" s="158"/>
      <c r="AA153" s="161"/>
      <c r="AB153" s="160"/>
      <c r="AC153" s="162"/>
      <c r="AD153" s="160"/>
      <c r="AE153" s="161"/>
      <c r="AF153" s="154"/>
      <c r="AI153" s="172"/>
      <c r="AJ153" s="400">
        <f t="shared" si="76"/>
        <v>0</v>
      </c>
      <c r="AK153" s="399">
        <f t="shared" si="77"/>
        <v>0</v>
      </c>
      <c r="AL153" s="399">
        <f t="shared" si="78"/>
        <v>0</v>
      </c>
      <c r="AM153" s="399">
        <f t="shared" si="79"/>
        <v>0</v>
      </c>
      <c r="AN153" s="399">
        <f t="shared" si="80"/>
        <v>0</v>
      </c>
      <c r="AO153" s="399">
        <f t="shared" si="81"/>
        <v>2030</v>
      </c>
      <c r="AP153" s="399">
        <f t="shared" si="82"/>
        <v>0</v>
      </c>
      <c r="AQ153" s="399">
        <f t="shared" si="83"/>
        <v>0</v>
      </c>
      <c r="AR153" s="401">
        <f t="shared" si="84"/>
        <v>0</v>
      </c>
      <c r="AS153" s="172"/>
      <c r="AT153" s="323"/>
      <c r="AU153" s="422"/>
      <c r="AV153" s="324"/>
      <c r="AW153" s="324"/>
      <c r="AX153" s="324"/>
      <c r="AY153" s="324">
        <f>W153</f>
        <v>164.35</v>
      </c>
      <c r="AZ153" s="324"/>
      <c r="BA153" s="324"/>
      <c r="BB153" s="395"/>
      <c r="BC153" s="392">
        <f t="shared" si="85"/>
        <v>164.35</v>
      </c>
    </row>
    <row r="154" spans="1:55" x14ac:dyDescent="0.2">
      <c r="A154" s="112">
        <v>79</v>
      </c>
      <c r="B154" s="114"/>
      <c r="C154" s="89"/>
      <c r="D154" s="104" t="s">
        <v>350</v>
      </c>
      <c r="E154" s="23" t="s">
        <v>107</v>
      </c>
      <c r="F154" s="73"/>
      <c r="G154" s="80">
        <f t="shared" ca="1" si="72"/>
        <v>118</v>
      </c>
      <c r="H154" s="75" t="str">
        <f t="shared" ca="1" si="73"/>
        <v>Super Senior</v>
      </c>
      <c r="I154" s="228">
        <v>0</v>
      </c>
      <c r="J154" s="228">
        <v>1</v>
      </c>
      <c r="K154" s="109">
        <f t="shared" si="74"/>
        <v>1690</v>
      </c>
      <c r="L154" s="109">
        <f>SUM(LARGE(AK154:AN154,{1;2}))+AJ154</f>
        <v>0</v>
      </c>
      <c r="M154" s="109">
        <f>SUM(LARGE(AO154:AS154,{1;2}))</f>
        <v>1690</v>
      </c>
      <c r="N154" s="125">
        <f t="shared" si="75"/>
        <v>157.65</v>
      </c>
      <c r="O154" s="156"/>
      <c r="P154" s="154"/>
      <c r="Q154" s="514"/>
      <c r="R154" s="154"/>
      <c r="S154" s="515"/>
      <c r="T154" s="409"/>
      <c r="U154" s="410"/>
      <c r="V154" s="408"/>
      <c r="W154" s="132"/>
      <c r="X154" s="129"/>
      <c r="Y154" s="162"/>
      <c r="Z154" s="158"/>
      <c r="AA154" s="161"/>
      <c r="AB154" s="160"/>
      <c r="AC154" s="162"/>
      <c r="AD154" s="160"/>
      <c r="AE154" s="159">
        <v>157.65</v>
      </c>
      <c r="AF154" s="154">
        <v>1690</v>
      </c>
      <c r="AI154" s="172"/>
      <c r="AJ154" s="400">
        <f t="shared" si="76"/>
        <v>0</v>
      </c>
      <c r="AK154" s="399">
        <f t="shared" si="77"/>
        <v>0</v>
      </c>
      <c r="AL154" s="399">
        <f t="shared" si="78"/>
        <v>0</v>
      </c>
      <c r="AM154" s="399">
        <f t="shared" si="79"/>
        <v>0</v>
      </c>
      <c r="AN154" s="399">
        <f t="shared" si="80"/>
        <v>0</v>
      </c>
      <c r="AO154" s="399">
        <f t="shared" si="81"/>
        <v>0</v>
      </c>
      <c r="AP154" s="399">
        <f t="shared" si="82"/>
        <v>1690</v>
      </c>
      <c r="AQ154" s="399">
        <f t="shared" si="83"/>
        <v>0</v>
      </c>
      <c r="AR154" s="401">
        <f t="shared" si="84"/>
        <v>0</v>
      </c>
      <c r="AS154" s="172"/>
      <c r="AT154" s="323"/>
      <c r="AU154" s="422"/>
      <c r="AV154" s="324"/>
      <c r="AW154" s="324"/>
      <c r="AX154" s="324"/>
      <c r="AY154" s="324"/>
      <c r="AZ154" s="324">
        <f>AE154</f>
        <v>157.65</v>
      </c>
      <c r="BA154" s="324"/>
      <c r="BB154" s="395"/>
      <c r="BC154" s="392">
        <f t="shared" si="85"/>
        <v>157.65</v>
      </c>
    </row>
    <row r="155" spans="1:55" x14ac:dyDescent="0.2">
      <c r="A155" s="112">
        <v>80</v>
      </c>
      <c r="B155" s="114"/>
      <c r="C155" s="89"/>
      <c r="D155" s="104" t="s">
        <v>268</v>
      </c>
      <c r="E155" s="23" t="s">
        <v>107</v>
      </c>
      <c r="F155" s="73"/>
      <c r="G155" s="80">
        <f t="shared" ca="1" si="72"/>
        <v>118</v>
      </c>
      <c r="H155" s="75" t="str">
        <f t="shared" ca="1" si="73"/>
        <v>Super Senior</v>
      </c>
      <c r="I155" s="228">
        <v>0</v>
      </c>
      <c r="J155" s="228">
        <v>1</v>
      </c>
      <c r="K155" s="109">
        <f t="shared" si="74"/>
        <v>1685</v>
      </c>
      <c r="L155" s="109">
        <f>SUM(LARGE(AK155:AN155,{1;2}))+AJ155</f>
        <v>0</v>
      </c>
      <c r="M155" s="109">
        <f>SUM(LARGE(AO155:AS155,{1;2}))</f>
        <v>1685</v>
      </c>
      <c r="N155" s="125">
        <f t="shared" si="75"/>
        <v>157.6</v>
      </c>
      <c r="O155" s="156"/>
      <c r="P155" s="154"/>
      <c r="Q155" s="514"/>
      <c r="R155" s="154"/>
      <c r="S155" s="515"/>
      <c r="T155" s="409"/>
      <c r="U155" s="410"/>
      <c r="V155" s="408"/>
      <c r="W155" s="132"/>
      <c r="X155" s="129"/>
      <c r="Y155" s="162"/>
      <c r="Z155" s="158"/>
      <c r="AA155" s="161"/>
      <c r="AB155" s="160"/>
      <c r="AC155" s="162"/>
      <c r="AD155" s="160"/>
      <c r="AE155" s="159">
        <v>157.6</v>
      </c>
      <c r="AF155" s="154">
        <v>1685</v>
      </c>
      <c r="AI155" s="172"/>
      <c r="AJ155" s="400">
        <f t="shared" si="76"/>
        <v>0</v>
      </c>
      <c r="AK155" s="399">
        <f t="shared" si="77"/>
        <v>0</v>
      </c>
      <c r="AL155" s="399">
        <f t="shared" si="78"/>
        <v>0</v>
      </c>
      <c r="AM155" s="399">
        <f t="shared" si="79"/>
        <v>0</v>
      </c>
      <c r="AN155" s="399">
        <f t="shared" si="80"/>
        <v>0</v>
      </c>
      <c r="AO155" s="399">
        <f t="shared" si="81"/>
        <v>0</v>
      </c>
      <c r="AP155" s="399">
        <f t="shared" si="82"/>
        <v>1685</v>
      </c>
      <c r="AQ155" s="399">
        <f t="shared" si="83"/>
        <v>0</v>
      </c>
      <c r="AR155" s="401">
        <f t="shared" si="84"/>
        <v>0</v>
      </c>
      <c r="AS155" s="172"/>
      <c r="AT155" s="323"/>
      <c r="AU155" s="422"/>
      <c r="AV155" s="324"/>
      <c r="AW155" s="324"/>
      <c r="AX155" s="324"/>
      <c r="AY155" s="324"/>
      <c r="AZ155" s="324">
        <f>AE155</f>
        <v>157.6</v>
      </c>
      <c r="BA155" s="324"/>
      <c r="BB155" s="395"/>
      <c r="BC155" s="392">
        <f t="shared" si="85"/>
        <v>157.6</v>
      </c>
    </row>
    <row r="156" spans="1:55" x14ac:dyDescent="0.2">
      <c r="A156" s="112">
        <v>81</v>
      </c>
      <c r="B156" s="114"/>
      <c r="C156" s="89"/>
      <c r="D156" s="104" t="s">
        <v>302</v>
      </c>
      <c r="E156" s="23" t="s">
        <v>22</v>
      </c>
      <c r="F156" s="73"/>
      <c r="G156" s="80">
        <f t="shared" ca="1" si="72"/>
        <v>118</v>
      </c>
      <c r="H156" s="75" t="str">
        <f t="shared" ca="1" si="73"/>
        <v>Super Senior</v>
      </c>
      <c r="I156" s="228">
        <v>0</v>
      </c>
      <c r="J156" s="228">
        <v>1</v>
      </c>
      <c r="K156" s="109">
        <f t="shared" si="74"/>
        <v>1595</v>
      </c>
      <c r="L156" s="109">
        <f>SUM(LARGE(AK156:AN156,{1;2}))+AJ156</f>
        <v>0</v>
      </c>
      <c r="M156" s="109">
        <f>SUM(LARGE(AO156:AS156,{1;2}))</f>
        <v>1595</v>
      </c>
      <c r="N156" s="125">
        <f t="shared" si="75"/>
        <v>156.69999999999999</v>
      </c>
      <c r="O156" s="156"/>
      <c r="P156" s="154"/>
      <c r="Q156" s="514"/>
      <c r="R156" s="154"/>
      <c r="S156" s="515"/>
      <c r="T156" s="409"/>
      <c r="U156" s="410"/>
      <c r="V156" s="408"/>
      <c r="W156" s="132"/>
      <c r="X156" s="129"/>
      <c r="Y156" s="162"/>
      <c r="Z156" s="158"/>
      <c r="AA156" s="161"/>
      <c r="AB156" s="160"/>
      <c r="AC156" s="162"/>
      <c r="AD156" s="160"/>
      <c r="AE156" s="159">
        <v>156.69999999999999</v>
      </c>
      <c r="AF156" s="154">
        <v>1595</v>
      </c>
      <c r="AI156" s="172"/>
      <c r="AJ156" s="400">
        <f t="shared" si="76"/>
        <v>0</v>
      </c>
      <c r="AK156" s="399">
        <f t="shared" si="77"/>
        <v>0</v>
      </c>
      <c r="AL156" s="399">
        <f t="shared" si="78"/>
        <v>0</v>
      </c>
      <c r="AM156" s="399">
        <f t="shared" si="79"/>
        <v>0</v>
      </c>
      <c r="AN156" s="399">
        <f t="shared" si="80"/>
        <v>0</v>
      </c>
      <c r="AO156" s="399">
        <f t="shared" si="81"/>
        <v>0</v>
      </c>
      <c r="AP156" s="399">
        <f t="shared" si="82"/>
        <v>1595</v>
      </c>
      <c r="AQ156" s="399">
        <f t="shared" si="83"/>
        <v>0</v>
      </c>
      <c r="AR156" s="401">
        <f t="shared" si="84"/>
        <v>0</v>
      </c>
      <c r="AS156" s="172"/>
      <c r="AT156" s="323"/>
      <c r="AU156" s="422"/>
      <c r="AV156" s="324"/>
      <c r="AW156" s="324"/>
      <c r="AX156" s="324"/>
      <c r="AY156" s="324"/>
      <c r="AZ156" s="324">
        <f>AE156</f>
        <v>156.69999999999999</v>
      </c>
      <c r="BA156" s="324"/>
      <c r="BB156" s="395"/>
      <c r="BC156" s="392">
        <f t="shared" si="85"/>
        <v>156.69999999999999</v>
      </c>
    </row>
    <row r="157" spans="1:55" x14ac:dyDescent="0.2">
      <c r="A157" s="112">
        <v>82</v>
      </c>
      <c r="B157" s="114"/>
      <c r="C157" s="89"/>
      <c r="D157" s="104" t="s">
        <v>84</v>
      </c>
      <c r="E157" s="23" t="s">
        <v>19</v>
      </c>
      <c r="F157" s="73">
        <v>20802</v>
      </c>
      <c r="G157" s="80">
        <f t="shared" ca="1" si="72"/>
        <v>61</v>
      </c>
      <c r="H157" s="75" t="str">
        <f t="shared" ca="1" si="73"/>
        <v>Super Senior</v>
      </c>
      <c r="I157" s="228">
        <v>0</v>
      </c>
      <c r="J157" s="228">
        <v>1</v>
      </c>
      <c r="K157" s="109">
        <f t="shared" si="74"/>
        <v>1544.9999999999991</v>
      </c>
      <c r="L157" s="109">
        <f>SUM(LARGE(AK157:AN157,{1;2}))+AJ157</f>
        <v>0</v>
      </c>
      <c r="M157" s="109">
        <f>SUM(LARGE(AO157:AS157,{1;2}))</f>
        <v>1544.9999999999991</v>
      </c>
      <c r="N157" s="125">
        <f t="shared" si="75"/>
        <v>159.5</v>
      </c>
      <c r="O157" s="156"/>
      <c r="P157" s="154"/>
      <c r="Q157" s="514"/>
      <c r="R157" s="154"/>
      <c r="S157" s="515"/>
      <c r="T157" s="409"/>
      <c r="U157" s="410"/>
      <c r="V157" s="408"/>
      <c r="W157" s="132">
        <v>159.5</v>
      </c>
      <c r="X157" s="129">
        <f>'TAÇA SP 2018 - 28012018'!E68</f>
        <v>1544.9999999999991</v>
      </c>
      <c r="Y157" s="162"/>
      <c r="Z157" s="158"/>
      <c r="AA157" s="161"/>
      <c r="AB157" s="160"/>
      <c r="AC157" s="162"/>
      <c r="AD157" s="160"/>
      <c r="AE157" s="161"/>
      <c r="AF157" s="154"/>
      <c r="AI157" s="172"/>
      <c r="AJ157" s="400">
        <f t="shared" si="76"/>
        <v>0</v>
      </c>
      <c r="AK157" s="399">
        <f t="shared" si="77"/>
        <v>0</v>
      </c>
      <c r="AL157" s="399">
        <f t="shared" si="78"/>
        <v>0</v>
      </c>
      <c r="AM157" s="399">
        <f t="shared" si="79"/>
        <v>0</v>
      </c>
      <c r="AN157" s="399">
        <f t="shared" si="80"/>
        <v>0</v>
      </c>
      <c r="AO157" s="399">
        <f t="shared" si="81"/>
        <v>1544.9999999999991</v>
      </c>
      <c r="AP157" s="399">
        <f t="shared" si="82"/>
        <v>0</v>
      </c>
      <c r="AQ157" s="399">
        <f t="shared" si="83"/>
        <v>0</v>
      </c>
      <c r="AR157" s="401">
        <f t="shared" si="84"/>
        <v>0</v>
      </c>
      <c r="AS157" s="172"/>
      <c r="AT157" s="323"/>
      <c r="AU157" s="422"/>
      <c r="AV157" s="324"/>
      <c r="AW157" s="324"/>
      <c r="AX157" s="324"/>
      <c r="AY157" s="324">
        <f>W157</f>
        <v>159.5</v>
      </c>
      <c r="AZ157" s="324"/>
      <c r="BA157" s="324"/>
      <c r="BB157" s="395"/>
      <c r="BC157" s="392">
        <f t="shared" si="85"/>
        <v>159.5</v>
      </c>
    </row>
    <row r="158" spans="1:55" x14ac:dyDescent="0.2">
      <c r="A158" s="112">
        <v>83</v>
      </c>
      <c r="B158" s="114" t="s">
        <v>285</v>
      </c>
      <c r="C158" s="89" t="s">
        <v>286</v>
      </c>
      <c r="D158" s="104" t="s">
        <v>287</v>
      </c>
      <c r="E158" s="23" t="s">
        <v>16</v>
      </c>
      <c r="F158" s="23"/>
      <c r="G158" s="80">
        <f t="shared" ca="1" si="72"/>
        <v>118</v>
      </c>
      <c r="H158" s="75" t="str">
        <f t="shared" ca="1" si="73"/>
        <v>Super Senior</v>
      </c>
      <c r="I158" s="228">
        <v>1</v>
      </c>
      <c r="J158" s="228">
        <v>1</v>
      </c>
      <c r="K158" s="109">
        <f t="shared" si="74"/>
        <v>1500</v>
      </c>
      <c r="L158" s="109">
        <f>SUM(LARGE(AK158:AN158,{1;2}))+AJ158</f>
        <v>1000</v>
      </c>
      <c r="M158" s="109">
        <f>SUM(LARGE(AO158:AS158,{1;2}))</f>
        <v>500</v>
      </c>
      <c r="N158" s="125">
        <f t="shared" si="75"/>
        <v>112.18666666666667</v>
      </c>
      <c r="O158" s="156"/>
      <c r="P158" s="154"/>
      <c r="Q158" s="514">
        <v>110.89</v>
      </c>
      <c r="R158" s="154">
        <v>500</v>
      </c>
      <c r="S158" s="515">
        <v>126.67</v>
      </c>
      <c r="T158" s="409">
        <v>500</v>
      </c>
      <c r="U158" s="410">
        <v>99</v>
      </c>
      <c r="V158" s="408">
        <v>500</v>
      </c>
      <c r="W158" s="132"/>
      <c r="X158" s="129"/>
      <c r="Y158" s="162"/>
      <c r="Z158" s="158"/>
      <c r="AA158" s="161"/>
      <c r="AB158" s="160"/>
      <c r="AC158" s="162"/>
      <c r="AD158" s="160"/>
      <c r="AE158" s="161"/>
      <c r="AF158" s="154"/>
      <c r="AI158" s="172"/>
      <c r="AJ158" s="400">
        <f t="shared" si="76"/>
        <v>0</v>
      </c>
      <c r="AK158" s="399">
        <f t="shared" si="77"/>
        <v>500</v>
      </c>
      <c r="AL158" s="399">
        <f t="shared" si="78"/>
        <v>500</v>
      </c>
      <c r="AM158" s="399">
        <f t="shared" si="79"/>
        <v>0</v>
      </c>
      <c r="AN158" s="399">
        <f t="shared" si="80"/>
        <v>0</v>
      </c>
      <c r="AO158" s="399">
        <f t="shared" si="81"/>
        <v>0</v>
      </c>
      <c r="AP158" s="399">
        <f t="shared" si="82"/>
        <v>0</v>
      </c>
      <c r="AQ158" s="399">
        <f t="shared" si="83"/>
        <v>0</v>
      </c>
      <c r="AR158" s="401">
        <f t="shared" si="84"/>
        <v>500</v>
      </c>
      <c r="AS158" s="172"/>
      <c r="AT158" s="323"/>
      <c r="AU158" s="422">
        <f>S158</f>
        <v>126.67</v>
      </c>
      <c r="AV158" s="324">
        <f>U158</f>
        <v>99</v>
      </c>
      <c r="AW158" s="324"/>
      <c r="AX158" s="324"/>
      <c r="AY158" s="324"/>
      <c r="AZ158" s="324"/>
      <c r="BA158" s="324"/>
      <c r="BB158" s="395">
        <f>Q158</f>
        <v>110.89</v>
      </c>
      <c r="BC158" s="392">
        <f t="shared" si="85"/>
        <v>112.18666666666667</v>
      </c>
    </row>
    <row r="159" spans="1:55" x14ac:dyDescent="0.2">
      <c r="A159" s="112">
        <v>84</v>
      </c>
      <c r="B159" s="114" t="s">
        <v>232</v>
      </c>
      <c r="C159" s="89" t="s">
        <v>233</v>
      </c>
      <c r="D159" s="104" t="s">
        <v>85</v>
      </c>
      <c r="E159" s="23" t="s">
        <v>19</v>
      </c>
      <c r="F159" s="23"/>
      <c r="G159" s="80">
        <f t="shared" ca="1" si="72"/>
        <v>118</v>
      </c>
      <c r="H159" s="75" t="str">
        <f t="shared" ca="1" si="73"/>
        <v>Super Senior</v>
      </c>
      <c r="I159" s="228">
        <v>1</v>
      </c>
      <c r="J159" s="228">
        <v>1</v>
      </c>
      <c r="K159" s="109">
        <f t="shared" si="74"/>
        <v>1469.9999999999991</v>
      </c>
      <c r="L159" s="109">
        <f>SUM(LARGE(AK159:AN159,{1;2}))+AJ159</f>
        <v>0</v>
      </c>
      <c r="M159" s="109">
        <f>SUM(LARGE(AO159:AS159,{1;2}))</f>
        <v>1469.9999999999991</v>
      </c>
      <c r="N159" s="125">
        <f t="shared" si="75"/>
        <v>158.75</v>
      </c>
      <c r="O159" s="156"/>
      <c r="P159" s="154"/>
      <c r="Q159" s="514"/>
      <c r="R159" s="154"/>
      <c r="S159" s="515"/>
      <c r="T159" s="409"/>
      <c r="U159" s="410"/>
      <c r="V159" s="408"/>
      <c r="W159" s="132">
        <v>158.75</v>
      </c>
      <c r="X159" s="129">
        <f>'TAÇA SP 2018 - 28012018'!E69</f>
        <v>1469.9999999999991</v>
      </c>
      <c r="Y159" s="162"/>
      <c r="Z159" s="158"/>
      <c r="AA159" s="161"/>
      <c r="AB159" s="160"/>
      <c r="AC159" s="162"/>
      <c r="AD159" s="160"/>
      <c r="AE159" s="161"/>
      <c r="AF159" s="154"/>
      <c r="AI159" s="172"/>
      <c r="AJ159" s="400">
        <f t="shared" si="76"/>
        <v>0</v>
      </c>
      <c r="AK159" s="399">
        <f t="shared" si="77"/>
        <v>0</v>
      </c>
      <c r="AL159" s="399">
        <f t="shared" si="78"/>
        <v>0</v>
      </c>
      <c r="AM159" s="399">
        <f t="shared" si="79"/>
        <v>0</v>
      </c>
      <c r="AN159" s="399">
        <f t="shared" si="80"/>
        <v>0</v>
      </c>
      <c r="AO159" s="399">
        <f t="shared" si="81"/>
        <v>1469.9999999999991</v>
      </c>
      <c r="AP159" s="399">
        <f t="shared" si="82"/>
        <v>0</v>
      </c>
      <c r="AQ159" s="399">
        <f t="shared" si="83"/>
        <v>0</v>
      </c>
      <c r="AR159" s="401">
        <f t="shared" si="84"/>
        <v>0</v>
      </c>
      <c r="AS159" s="172"/>
      <c r="AT159" s="323"/>
      <c r="AU159" s="422"/>
      <c r="AV159" s="324"/>
      <c r="AW159" s="324"/>
      <c r="AX159" s="324"/>
      <c r="AY159" s="324">
        <f>W159</f>
        <v>158.75</v>
      </c>
      <c r="AZ159" s="324"/>
      <c r="BA159" s="324"/>
      <c r="BB159" s="395"/>
      <c r="BC159" s="392">
        <f t="shared" si="85"/>
        <v>158.75</v>
      </c>
    </row>
    <row r="160" spans="1:55" x14ac:dyDescent="0.2">
      <c r="A160" s="112">
        <v>85</v>
      </c>
      <c r="B160" s="114"/>
      <c r="C160" s="89"/>
      <c r="D160" s="104" t="s">
        <v>272</v>
      </c>
      <c r="E160" s="23" t="s">
        <v>107</v>
      </c>
      <c r="F160" s="23"/>
      <c r="G160" s="80">
        <f t="shared" ca="1" si="72"/>
        <v>118</v>
      </c>
      <c r="H160" s="75" t="str">
        <f t="shared" ca="1" si="73"/>
        <v>Super Senior</v>
      </c>
      <c r="I160" s="228">
        <v>0</v>
      </c>
      <c r="J160" s="228">
        <v>1</v>
      </c>
      <c r="K160" s="109">
        <f t="shared" si="74"/>
        <v>840</v>
      </c>
      <c r="L160" s="109">
        <f>SUM(LARGE(AK160:AN160,{1;2}))+AJ160</f>
        <v>0</v>
      </c>
      <c r="M160" s="109">
        <f>SUM(LARGE(AO160:AS160,{1;2}))</f>
        <v>840</v>
      </c>
      <c r="N160" s="125">
        <f t="shared" si="75"/>
        <v>149.15</v>
      </c>
      <c r="O160" s="156"/>
      <c r="P160" s="154"/>
      <c r="Q160" s="514"/>
      <c r="R160" s="154"/>
      <c r="S160" s="515"/>
      <c r="T160" s="409"/>
      <c r="U160" s="410"/>
      <c r="V160" s="408"/>
      <c r="W160" s="132"/>
      <c r="X160" s="129"/>
      <c r="Y160" s="162"/>
      <c r="Z160" s="158"/>
      <c r="AA160" s="161"/>
      <c r="AB160" s="160"/>
      <c r="AC160" s="162"/>
      <c r="AD160" s="160"/>
      <c r="AE160" s="159">
        <v>149.15</v>
      </c>
      <c r="AF160" s="154">
        <v>840</v>
      </c>
      <c r="AI160" s="172"/>
      <c r="AJ160" s="400">
        <f t="shared" si="76"/>
        <v>0</v>
      </c>
      <c r="AK160" s="399">
        <f t="shared" si="77"/>
        <v>0</v>
      </c>
      <c r="AL160" s="399">
        <f t="shared" si="78"/>
        <v>0</v>
      </c>
      <c r="AM160" s="399">
        <f t="shared" si="79"/>
        <v>0</v>
      </c>
      <c r="AN160" s="399">
        <f t="shared" si="80"/>
        <v>0</v>
      </c>
      <c r="AO160" s="399">
        <f t="shared" si="81"/>
        <v>0</v>
      </c>
      <c r="AP160" s="399">
        <f t="shared" si="82"/>
        <v>840</v>
      </c>
      <c r="AQ160" s="399">
        <f t="shared" si="83"/>
        <v>0</v>
      </c>
      <c r="AR160" s="401">
        <f t="shared" si="84"/>
        <v>0</v>
      </c>
      <c r="AS160" s="172"/>
      <c r="AT160" s="323"/>
      <c r="AU160" s="422"/>
      <c r="AV160" s="324"/>
      <c r="AW160" s="324"/>
      <c r="AX160" s="324"/>
      <c r="AY160" s="324"/>
      <c r="AZ160" s="324">
        <f>AE160</f>
        <v>149.15</v>
      </c>
      <c r="BA160" s="324"/>
      <c r="BB160" s="395"/>
      <c r="BC160" s="392">
        <f t="shared" si="85"/>
        <v>149.15</v>
      </c>
    </row>
    <row r="161" spans="1:55" x14ac:dyDescent="0.2">
      <c r="A161" s="112">
        <v>86</v>
      </c>
      <c r="B161" s="114" t="s">
        <v>273</v>
      </c>
      <c r="C161" s="89" t="s">
        <v>274</v>
      </c>
      <c r="D161" s="104" t="s">
        <v>351</v>
      </c>
      <c r="E161" s="23" t="s">
        <v>107</v>
      </c>
      <c r="F161" s="23"/>
      <c r="G161" s="80">
        <f t="shared" ca="1" si="72"/>
        <v>118</v>
      </c>
      <c r="H161" s="75" t="str">
        <f t="shared" ca="1" si="73"/>
        <v>Super Senior</v>
      </c>
      <c r="I161" s="228">
        <v>0</v>
      </c>
      <c r="J161" s="228">
        <v>1</v>
      </c>
      <c r="K161" s="109">
        <f t="shared" si="74"/>
        <v>800</v>
      </c>
      <c r="L161" s="109">
        <f>SUM(LARGE(AK161:AN161,{1;2}))+AJ161</f>
        <v>0</v>
      </c>
      <c r="M161" s="109">
        <f>SUM(LARGE(AO161:AS161,{1;2}))</f>
        <v>800</v>
      </c>
      <c r="N161" s="125">
        <f t="shared" si="75"/>
        <v>148.75</v>
      </c>
      <c r="O161" s="156"/>
      <c r="P161" s="154"/>
      <c r="Q161" s="514"/>
      <c r="R161" s="154"/>
      <c r="S161" s="515"/>
      <c r="T161" s="409"/>
      <c r="U161" s="410"/>
      <c r="V161" s="408"/>
      <c r="W161" s="132"/>
      <c r="X161" s="129"/>
      <c r="Y161" s="162"/>
      <c r="Z161" s="158"/>
      <c r="AA161" s="161"/>
      <c r="AB161" s="160"/>
      <c r="AC161" s="162"/>
      <c r="AD161" s="160"/>
      <c r="AE161" s="159">
        <v>148.75</v>
      </c>
      <c r="AF161" s="154">
        <v>800</v>
      </c>
      <c r="AI161" s="172"/>
      <c r="AJ161" s="400">
        <f t="shared" si="76"/>
        <v>0</v>
      </c>
      <c r="AK161" s="399">
        <f t="shared" si="77"/>
        <v>0</v>
      </c>
      <c r="AL161" s="399">
        <f t="shared" si="78"/>
        <v>0</v>
      </c>
      <c r="AM161" s="399">
        <f t="shared" si="79"/>
        <v>0</v>
      </c>
      <c r="AN161" s="399">
        <f t="shared" si="80"/>
        <v>0</v>
      </c>
      <c r="AO161" s="399">
        <f t="shared" si="81"/>
        <v>0</v>
      </c>
      <c r="AP161" s="399">
        <f t="shared" si="82"/>
        <v>800</v>
      </c>
      <c r="AQ161" s="399">
        <f t="shared" si="83"/>
        <v>0</v>
      </c>
      <c r="AR161" s="401">
        <f t="shared" si="84"/>
        <v>0</v>
      </c>
      <c r="AS161" s="172"/>
      <c r="AT161" s="323"/>
      <c r="AU161" s="422"/>
      <c r="AV161" s="324"/>
      <c r="AW161" s="324"/>
      <c r="AX161" s="324"/>
      <c r="AY161" s="324"/>
      <c r="AZ161" s="324">
        <f>AE161</f>
        <v>148.75</v>
      </c>
      <c r="BA161" s="324"/>
      <c r="BB161" s="395"/>
      <c r="BC161" s="392">
        <f t="shared" si="85"/>
        <v>148.75</v>
      </c>
    </row>
    <row r="162" spans="1:55" x14ac:dyDescent="0.2">
      <c r="A162" s="112">
        <v>87</v>
      </c>
      <c r="B162" s="114"/>
      <c r="C162" s="89"/>
      <c r="D162" s="104" t="s">
        <v>720</v>
      </c>
      <c r="E162" s="23"/>
      <c r="F162" s="23"/>
      <c r="G162" s="80">
        <f t="shared" ca="1" si="72"/>
        <v>118</v>
      </c>
      <c r="H162" s="75" t="str">
        <f t="shared" ca="1" si="73"/>
        <v>Super Senior</v>
      </c>
      <c r="I162" s="228">
        <v>1</v>
      </c>
      <c r="J162" s="228">
        <v>0</v>
      </c>
      <c r="K162" s="109">
        <f t="shared" si="74"/>
        <v>761</v>
      </c>
      <c r="L162" s="109">
        <f>SUM(LARGE(AK162:AN162,{1;2}))+AJ162</f>
        <v>0</v>
      </c>
      <c r="M162" s="109">
        <f>SUM(LARGE(AO162:AS162,{1;2}))</f>
        <v>761</v>
      </c>
      <c r="N162" s="125">
        <f t="shared" si="75"/>
        <v>130</v>
      </c>
      <c r="O162" s="156"/>
      <c r="P162" s="154"/>
      <c r="Q162" s="152">
        <v>130</v>
      </c>
      <c r="R162" s="154">
        <v>761</v>
      </c>
      <c r="S162" s="156"/>
      <c r="T162" s="409"/>
      <c r="U162" s="407"/>
      <c r="V162" s="408"/>
      <c r="W162" s="132"/>
      <c r="X162" s="129"/>
      <c r="Y162" s="157"/>
      <c r="Z162" s="158"/>
      <c r="AA162" s="159"/>
      <c r="AB162" s="160"/>
      <c r="AC162" s="157"/>
      <c r="AD162" s="160"/>
      <c r="AE162" s="159"/>
      <c r="AF162" s="154"/>
      <c r="AI162" s="172"/>
      <c r="AJ162" s="400">
        <f t="shared" si="76"/>
        <v>0</v>
      </c>
      <c r="AK162" s="399">
        <f t="shared" si="77"/>
        <v>0</v>
      </c>
      <c r="AL162" s="399">
        <f t="shared" si="78"/>
        <v>0</v>
      </c>
      <c r="AM162" s="399">
        <f t="shared" si="79"/>
        <v>0</v>
      </c>
      <c r="AN162" s="399">
        <f t="shared" si="80"/>
        <v>0</v>
      </c>
      <c r="AO162" s="399">
        <f t="shared" si="81"/>
        <v>0</v>
      </c>
      <c r="AP162" s="399">
        <f t="shared" si="82"/>
        <v>0</v>
      </c>
      <c r="AQ162" s="399">
        <f t="shared" si="83"/>
        <v>0</v>
      </c>
      <c r="AR162" s="401">
        <f t="shared" si="84"/>
        <v>761</v>
      </c>
      <c r="AS162" s="172"/>
      <c r="AT162" s="323"/>
      <c r="AU162" s="422"/>
      <c r="AV162" s="324"/>
      <c r="AW162" s="324"/>
      <c r="AX162" s="324"/>
      <c r="AY162" s="324"/>
      <c r="AZ162" s="324"/>
      <c r="BA162" s="324"/>
      <c r="BB162" s="395">
        <f>Q162</f>
        <v>130</v>
      </c>
      <c r="BC162" s="392">
        <f t="shared" si="85"/>
        <v>130</v>
      </c>
    </row>
    <row r="163" spans="1:55" x14ac:dyDescent="0.2">
      <c r="A163" s="112">
        <v>88</v>
      </c>
      <c r="B163" s="114"/>
      <c r="C163" s="89"/>
      <c r="D163" s="104" t="s">
        <v>275</v>
      </c>
      <c r="E163" s="23" t="s">
        <v>107</v>
      </c>
      <c r="F163" s="23"/>
      <c r="G163" s="80">
        <f t="shared" ca="1" si="72"/>
        <v>118</v>
      </c>
      <c r="H163" s="75" t="str">
        <f t="shared" ca="1" si="73"/>
        <v>Super Senior</v>
      </c>
      <c r="I163" s="228">
        <v>0</v>
      </c>
      <c r="J163" s="228">
        <v>1</v>
      </c>
      <c r="K163" s="109">
        <f t="shared" si="74"/>
        <v>500</v>
      </c>
      <c r="L163" s="109">
        <f>SUM(LARGE(AK163:AN163,{1;2}))+AJ163</f>
        <v>0</v>
      </c>
      <c r="M163" s="109">
        <f>SUM(LARGE(AO163:AS163,{1;2}))</f>
        <v>500</v>
      </c>
      <c r="N163" s="125">
        <f t="shared" si="75"/>
        <v>142.85</v>
      </c>
      <c r="O163" s="156"/>
      <c r="P163" s="154"/>
      <c r="Q163" s="514"/>
      <c r="R163" s="154"/>
      <c r="S163" s="515"/>
      <c r="T163" s="409"/>
      <c r="U163" s="410"/>
      <c r="V163" s="408"/>
      <c r="W163" s="132"/>
      <c r="X163" s="129"/>
      <c r="Y163" s="162"/>
      <c r="Z163" s="158"/>
      <c r="AA163" s="161"/>
      <c r="AB163" s="160"/>
      <c r="AC163" s="162"/>
      <c r="AD163" s="160"/>
      <c r="AE163" s="159">
        <v>142.85</v>
      </c>
      <c r="AF163" s="154">
        <v>500</v>
      </c>
      <c r="AI163" s="172"/>
      <c r="AJ163" s="400">
        <f t="shared" si="76"/>
        <v>0</v>
      </c>
      <c r="AK163" s="399">
        <f t="shared" si="77"/>
        <v>0</v>
      </c>
      <c r="AL163" s="399">
        <f t="shared" si="78"/>
        <v>0</v>
      </c>
      <c r="AM163" s="399">
        <f t="shared" si="79"/>
        <v>0</v>
      </c>
      <c r="AN163" s="399">
        <f t="shared" si="80"/>
        <v>0</v>
      </c>
      <c r="AO163" s="399">
        <f t="shared" si="81"/>
        <v>0</v>
      </c>
      <c r="AP163" s="399">
        <f t="shared" si="82"/>
        <v>500</v>
      </c>
      <c r="AQ163" s="399">
        <f t="shared" si="83"/>
        <v>0</v>
      </c>
      <c r="AR163" s="401">
        <f t="shared" si="84"/>
        <v>0</v>
      </c>
      <c r="AS163" s="172"/>
      <c r="AT163" s="323"/>
      <c r="AU163" s="422"/>
      <c r="AV163" s="324"/>
      <c r="AW163" s="324"/>
      <c r="AX163" s="324"/>
      <c r="AY163" s="324"/>
      <c r="AZ163" s="324">
        <f>AE163</f>
        <v>142.85</v>
      </c>
      <c r="BA163" s="324"/>
      <c r="BB163" s="395"/>
      <c r="BC163" s="392">
        <f t="shared" si="85"/>
        <v>142.85</v>
      </c>
    </row>
    <row r="164" spans="1:55" x14ac:dyDescent="0.2">
      <c r="A164" s="112">
        <v>89</v>
      </c>
      <c r="B164" s="114"/>
      <c r="C164" s="89"/>
      <c r="D164" s="104" t="s">
        <v>354</v>
      </c>
      <c r="E164" s="23" t="s">
        <v>107</v>
      </c>
      <c r="F164" s="23"/>
      <c r="G164" s="80">
        <f t="shared" ca="1" si="72"/>
        <v>118</v>
      </c>
      <c r="H164" s="75" t="str">
        <f t="shared" ca="1" si="73"/>
        <v>Super Senior</v>
      </c>
      <c r="I164" s="228">
        <v>0</v>
      </c>
      <c r="J164" s="228">
        <v>1</v>
      </c>
      <c r="K164" s="109">
        <f t="shared" si="74"/>
        <v>500</v>
      </c>
      <c r="L164" s="109">
        <f>SUM(LARGE(AK164:AN164,{1;2}))+AJ164</f>
        <v>0</v>
      </c>
      <c r="M164" s="109">
        <f>SUM(LARGE(AO164:AS164,{1;2}))</f>
        <v>500</v>
      </c>
      <c r="N164" s="125">
        <f t="shared" si="75"/>
        <v>135.6</v>
      </c>
      <c r="O164" s="156"/>
      <c r="P164" s="154"/>
      <c r="Q164" s="514"/>
      <c r="R164" s="154"/>
      <c r="S164" s="515"/>
      <c r="T164" s="409"/>
      <c r="U164" s="410"/>
      <c r="V164" s="408"/>
      <c r="W164" s="132"/>
      <c r="X164" s="129"/>
      <c r="Y164" s="162"/>
      <c r="Z164" s="158"/>
      <c r="AA164" s="161"/>
      <c r="AB164" s="160"/>
      <c r="AC164" s="162"/>
      <c r="AD164" s="160"/>
      <c r="AE164" s="159">
        <v>135.6</v>
      </c>
      <c r="AF164" s="154">
        <v>500</v>
      </c>
      <c r="AI164" s="172"/>
      <c r="AJ164" s="400">
        <f t="shared" si="76"/>
        <v>0</v>
      </c>
      <c r="AK164" s="399">
        <f t="shared" si="77"/>
        <v>0</v>
      </c>
      <c r="AL164" s="399">
        <f t="shared" si="78"/>
        <v>0</v>
      </c>
      <c r="AM164" s="399">
        <f t="shared" si="79"/>
        <v>0</v>
      </c>
      <c r="AN164" s="399">
        <f t="shared" si="80"/>
        <v>0</v>
      </c>
      <c r="AO164" s="399">
        <f t="shared" si="81"/>
        <v>0</v>
      </c>
      <c r="AP164" s="399">
        <f t="shared" si="82"/>
        <v>500</v>
      </c>
      <c r="AQ164" s="399">
        <f t="shared" si="83"/>
        <v>0</v>
      </c>
      <c r="AR164" s="401">
        <f t="shared" si="84"/>
        <v>0</v>
      </c>
      <c r="AS164" s="172"/>
      <c r="AT164" s="323"/>
      <c r="AU164" s="422"/>
      <c r="AV164" s="324"/>
      <c r="AW164" s="324"/>
      <c r="AX164" s="324"/>
      <c r="AY164" s="324"/>
      <c r="AZ164" s="324">
        <f>AE164</f>
        <v>135.6</v>
      </c>
      <c r="BA164" s="324"/>
      <c r="BB164" s="395"/>
      <c r="BC164" s="392">
        <f t="shared" si="85"/>
        <v>135.6</v>
      </c>
    </row>
    <row r="165" spans="1:55" x14ac:dyDescent="0.2">
      <c r="A165" s="112">
        <v>90</v>
      </c>
      <c r="B165" s="114"/>
      <c r="C165" s="89"/>
      <c r="D165" s="104" t="s">
        <v>355</v>
      </c>
      <c r="E165" s="23" t="s">
        <v>107</v>
      </c>
      <c r="F165" s="23"/>
      <c r="G165" s="80">
        <f t="shared" ca="1" si="72"/>
        <v>118</v>
      </c>
      <c r="H165" s="75" t="str">
        <f t="shared" ca="1" si="73"/>
        <v>Super Senior</v>
      </c>
      <c r="I165" s="228">
        <v>0</v>
      </c>
      <c r="J165" s="228">
        <v>1</v>
      </c>
      <c r="K165" s="109">
        <f t="shared" si="74"/>
        <v>500</v>
      </c>
      <c r="L165" s="109">
        <f>SUM(LARGE(AK165:AN165,{1;2}))+AJ165</f>
        <v>0</v>
      </c>
      <c r="M165" s="109">
        <f>SUM(LARGE(AO165:AS165,{1;2}))</f>
        <v>500</v>
      </c>
      <c r="N165" s="125">
        <f t="shared" si="75"/>
        <v>131.6</v>
      </c>
      <c r="O165" s="156"/>
      <c r="P165" s="154"/>
      <c r="Q165" s="514"/>
      <c r="R165" s="154"/>
      <c r="S165" s="515"/>
      <c r="T165" s="409"/>
      <c r="U165" s="410"/>
      <c r="V165" s="408"/>
      <c r="W165" s="132"/>
      <c r="X165" s="129"/>
      <c r="Y165" s="162"/>
      <c r="Z165" s="158"/>
      <c r="AA165" s="161"/>
      <c r="AB165" s="160"/>
      <c r="AC165" s="162"/>
      <c r="AD165" s="160"/>
      <c r="AE165" s="159">
        <v>131.6</v>
      </c>
      <c r="AF165" s="154">
        <v>500</v>
      </c>
      <c r="AI165" s="172"/>
      <c r="AJ165" s="400">
        <f t="shared" si="76"/>
        <v>0</v>
      </c>
      <c r="AK165" s="399">
        <f t="shared" si="77"/>
        <v>0</v>
      </c>
      <c r="AL165" s="399">
        <f t="shared" si="78"/>
        <v>0</v>
      </c>
      <c r="AM165" s="399">
        <f t="shared" si="79"/>
        <v>0</v>
      </c>
      <c r="AN165" s="399">
        <f t="shared" si="80"/>
        <v>0</v>
      </c>
      <c r="AO165" s="399">
        <f t="shared" si="81"/>
        <v>0</v>
      </c>
      <c r="AP165" s="399">
        <f t="shared" si="82"/>
        <v>500</v>
      </c>
      <c r="AQ165" s="399">
        <f t="shared" si="83"/>
        <v>0</v>
      </c>
      <c r="AR165" s="401">
        <f t="shared" si="84"/>
        <v>0</v>
      </c>
      <c r="AS165" s="172"/>
      <c r="AT165" s="323"/>
      <c r="AU165" s="422"/>
      <c r="AV165" s="324"/>
      <c r="AW165" s="324"/>
      <c r="AX165" s="324"/>
      <c r="AY165" s="324"/>
      <c r="AZ165" s="324">
        <f>AE165</f>
        <v>131.6</v>
      </c>
      <c r="BA165" s="324"/>
      <c r="BB165" s="395"/>
      <c r="BC165" s="392">
        <f t="shared" si="85"/>
        <v>131.6</v>
      </c>
    </row>
    <row r="166" spans="1:55" x14ac:dyDescent="0.2">
      <c r="A166" s="112">
        <v>91</v>
      </c>
      <c r="B166" s="114"/>
      <c r="C166" s="89"/>
      <c r="D166" s="104" t="s">
        <v>367</v>
      </c>
      <c r="E166" s="23" t="s">
        <v>107</v>
      </c>
      <c r="F166" s="23"/>
      <c r="G166" s="80">
        <f t="shared" ca="1" si="72"/>
        <v>118</v>
      </c>
      <c r="H166" s="75" t="str">
        <f t="shared" ca="1" si="73"/>
        <v>Super Senior</v>
      </c>
      <c r="I166" s="228">
        <v>0</v>
      </c>
      <c r="J166" s="228">
        <v>1</v>
      </c>
      <c r="K166" s="109">
        <f t="shared" si="74"/>
        <v>500</v>
      </c>
      <c r="L166" s="109">
        <f>SUM(LARGE(AK166:AN166,{1;2}))+AJ166</f>
        <v>0</v>
      </c>
      <c r="M166" s="109">
        <f>SUM(LARGE(AO166:AS166,{1;2}))</f>
        <v>500</v>
      </c>
      <c r="N166" s="125">
        <f t="shared" si="75"/>
        <v>136.5</v>
      </c>
      <c r="O166" s="156"/>
      <c r="P166" s="154"/>
      <c r="Q166" s="514"/>
      <c r="R166" s="154"/>
      <c r="S166" s="515"/>
      <c r="T166" s="409"/>
      <c r="U166" s="410"/>
      <c r="V166" s="408"/>
      <c r="W166" s="132"/>
      <c r="X166" s="129"/>
      <c r="Y166" s="162"/>
      <c r="Z166" s="158"/>
      <c r="AA166" s="161"/>
      <c r="AB166" s="160"/>
      <c r="AC166" s="162"/>
      <c r="AD166" s="160"/>
      <c r="AE166" s="159">
        <v>136.5</v>
      </c>
      <c r="AF166" s="154">
        <v>500</v>
      </c>
      <c r="AI166" s="172"/>
      <c r="AJ166" s="400">
        <f t="shared" si="76"/>
        <v>0</v>
      </c>
      <c r="AK166" s="399">
        <f t="shared" si="77"/>
        <v>0</v>
      </c>
      <c r="AL166" s="399">
        <f t="shared" si="78"/>
        <v>0</v>
      </c>
      <c r="AM166" s="399">
        <f t="shared" si="79"/>
        <v>0</v>
      </c>
      <c r="AN166" s="399">
        <f t="shared" si="80"/>
        <v>0</v>
      </c>
      <c r="AO166" s="399">
        <f t="shared" si="81"/>
        <v>0</v>
      </c>
      <c r="AP166" s="399">
        <f t="shared" si="82"/>
        <v>500</v>
      </c>
      <c r="AQ166" s="399">
        <f t="shared" si="83"/>
        <v>0</v>
      </c>
      <c r="AR166" s="401">
        <f t="shared" si="84"/>
        <v>0</v>
      </c>
      <c r="AS166" s="172"/>
      <c r="AT166" s="323"/>
      <c r="AU166" s="422"/>
      <c r="AV166" s="324"/>
      <c r="AW166" s="324"/>
      <c r="AX166" s="324"/>
      <c r="AY166" s="324"/>
      <c r="AZ166" s="324">
        <f>AE166</f>
        <v>136.5</v>
      </c>
      <c r="BA166" s="324"/>
      <c r="BB166" s="395"/>
      <c r="BC166" s="392">
        <f t="shared" si="85"/>
        <v>136.5</v>
      </c>
    </row>
    <row r="167" spans="1:55" x14ac:dyDescent="0.2">
      <c r="A167" s="112">
        <v>92</v>
      </c>
      <c r="B167" s="114"/>
      <c r="C167" s="89"/>
      <c r="D167" s="104" t="s">
        <v>356</v>
      </c>
      <c r="E167" s="23" t="s">
        <v>107</v>
      </c>
      <c r="F167" s="23"/>
      <c r="G167" s="80">
        <f t="shared" ca="1" si="72"/>
        <v>118</v>
      </c>
      <c r="H167" s="75" t="str">
        <f t="shared" ca="1" si="73"/>
        <v>Super Senior</v>
      </c>
      <c r="I167" s="228">
        <v>0</v>
      </c>
      <c r="J167" s="228">
        <v>1</v>
      </c>
      <c r="K167" s="109">
        <f t="shared" si="74"/>
        <v>500</v>
      </c>
      <c r="L167" s="109">
        <f>SUM(LARGE(AK167:AN167,{1;2}))+AJ167</f>
        <v>0</v>
      </c>
      <c r="M167" s="109">
        <f>SUM(LARGE(AO167:AS167,{1;2}))</f>
        <v>500</v>
      </c>
      <c r="N167" s="125">
        <f t="shared" si="75"/>
        <v>118.8</v>
      </c>
      <c r="O167" s="156"/>
      <c r="P167" s="154"/>
      <c r="Q167" s="514"/>
      <c r="R167" s="154"/>
      <c r="S167" s="515"/>
      <c r="T167" s="409"/>
      <c r="U167" s="410"/>
      <c r="V167" s="408"/>
      <c r="W167" s="132"/>
      <c r="X167" s="129"/>
      <c r="Y167" s="162"/>
      <c r="Z167" s="158"/>
      <c r="AA167" s="161"/>
      <c r="AB167" s="160"/>
      <c r="AC167" s="162"/>
      <c r="AD167" s="160"/>
      <c r="AE167" s="159">
        <v>118.8</v>
      </c>
      <c r="AF167" s="154">
        <v>500</v>
      </c>
      <c r="AI167" s="172"/>
      <c r="AJ167" s="400">
        <f t="shared" si="76"/>
        <v>0</v>
      </c>
      <c r="AK167" s="399">
        <f t="shared" si="77"/>
        <v>0</v>
      </c>
      <c r="AL167" s="399">
        <f t="shared" si="78"/>
        <v>0</v>
      </c>
      <c r="AM167" s="399">
        <f t="shared" si="79"/>
        <v>0</v>
      </c>
      <c r="AN167" s="399">
        <f t="shared" si="80"/>
        <v>0</v>
      </c>
      <c r="AO167" s="399">
        <f t="shared" si="81"/>
        <v>0</v>
      </c>
      <c r="AP167" s="399">
        <f t="shared" si="82"/>
        <v>500</v>
      </c>
      <c r="AQ167" s="399">
        <f t="shared" si="83"/>
        <v>0</v>
      </c>
      <c r="AR167" s="401">
        <f t="shared" si="84"/>
        <v>0</v>
      </c>
      <c r="AS167" s="172"/>
      <c r="AT167" s="323"/>
      <c r="AU167" s="422"/>
      <c r="AV167" s="324"/>
      <c r="AW167" s="324"/>
      <c r="AX167" s="324"/>
      <c r="AY167" s="324"/>
      <c r="AZ167" s="324">
        <f>AE167</f>
        <v>118.8</v>
      </c>
      <c r="BA167" s="324"/>
      <c r="BB167" s="395"/>
      <c r="BC167" s="392">
        <f t="shared" si="85"/>
        <v>118.8</v>
      </c>
    </row>
    <row r="168" spans="1:55" x14ac:dyDescent="0.2">
      <c r="A168" s="112">
        <v>93</v>
      </c>
      <c r="B168" s="114"/>
      <c r="C168" s="89"/>
      <c r="D168" s="104" t="s">
        <v>301</v>
      </c>
      <c r="E168" s="23"/>
      <c r="F168" s="73"/>
      <c r="G168" s="80">
        <f t="shared" ca="1" si="72"/>
        <v>118</v>
      </c>
      <c r="H168" s="75" t="str">
        <f t="shared" ca="1" si="73"/>
        <v>Super Senior</v>
      </c>
      <c r="I168" s="228">
        <v>0</v>
      </c>
      <c r="J168" s="228">
        <v>0</v>
      </c>
      <c r="K168" s="109">
        <f t="shared" si="74"/>
        <v>500</v>
      </c>
      <c r="L168" s="109">
        <f>SUM(LARGE(AK168:AN168,{1;2}))+AJ168</f>
        <v>500</v>
      </c>
      <c r="M168" s="109">
        <f>SUM(LARGE(AO168:AS168,{1;2}))</f>
        <v>0</v>
      </c>
      <c r="N168" s="125" t="e">
        <f t="shared" si="75"/>
        <v>#DIV/0!</v>
      </c>
      <c r="O168" s="156">
        <f>1225/24</f>
        <v>51.041666666666664</v>
      </c>
      <c r="P168" s="154">
        <v>500</v>
      </c>
      <c r="Q168" s="514"/>
      <c r="R168" s="154"/>
      <c r="S168" s="515"/>
      <c r="T168" s="409"/>
      <c r="U168" s="410"/>
      <c r="V168" s="408"/>
      <c r="W168" s="132"/>
      <c r="X168" s="129"/>
      <c r="Y168" s="162"/>
      <c r="Z168" s="158"/>
      <c r="AA168" s="161"/>
      <c r="AB168" s="160"/>
      <c r="AC168" s="162"/>
      <c r="AD168" s="160"/>
      <c r="AE168" s="159"/>
      <c r="AF168" s="154"/>
      <c r="AI168" s="172"/>
      <c r="AJ168" s="400">
        <f t="shared" si="76"/>
        <v>0</v>
      </c>
      <c r="AK168" s="399">
        <f t="shared" si="77"/>
        <v>0</v>
      </c>
      <c r="AL168" s="399">
        <f t="shared" si="78"/>
        <v>0</v>
      </c>
      <c r="AM168" s="399">
        <f t="shared" si="79"/>
        <v>500</v>
      </c>
      <c r="AN168" s="399">
        <f t="shared" si="80"/>
        <v>0</v>
      </c>
      <c r="AO168" s="399">
        <f t="shared" si="81"/>
        <v>0</v>
      </c>
      <c r="AP168" s="399">
        <f t="shared" si="82"/>
        <v>0</v>
      </c>
      <c r="AQ168" s="399">
        <f t="shared" si="83"/>
        <v>0</v>
      </c>
      <c r="AR168" s="401">
        <f t="shared" si="84"/>
        <v>0</v>
      </c>
      <c r="AS168" s="172"/>
      <c r="AT168" s="323"/>
      <c r="AU168" s="422"/>
      <c r="AV168" s="324"/>
      <c r="AW168" s="324"/>
      <c r="AX168" s="324"/>
      <c r="AY168" s="324"/>
      <c r="AZ168" s="324"/>
      <c r="BA168" s="324"/>
      <c r="BB168" s="395"/>
      <c r="BC168" s="392" t="e">
        <f t="shared" si="85"/>
        <v>#DIV/0!</v>
      </c>
    </row>
    <row r="169" spans="1:55" x14ac:dyDescent="0.2">
      <c r="A169" s="112">
        <v>94</v>
      </c>
      <c r="B169" s="114" t="s">
        <v>269</v>
      </c>
      <c r="C169" s="89" t="s">
        <v>270</v>
      </c>
      <c r="D169" s="104" t="s">
        <v>361</v>
      </c>
      <c r="E169" s="23" t="s">
        <v>16</v>
      </c>
      <c r="F169" s="86"/>
      <c r="G169" s="80">
        <f t="shared" ca="1" si="72"/>
        <v>118</v>
      </c>
      <c r="H169" s="75" t="str">
        <f t="shared" ca="1" si="73"/>
        <v>Super Senior</v>
      </c>
      <c r="I169" s="228">
        <v>0</v>
      </c>
      <c r="J169" s="228">
        <v>1</v>
      </c>
      <c r="K169" s="109">
        <f t="shared" si="74"/>
        <v>0</v>
      </c>
      <c r="L169" s="109">
        <f>SUM(LARGE(AK169:AN169,{1;2}))+AJ169</f>
        <v>0</v>
      </c>
      <c r="M169" s="109">
        <f>SUM(LARGE(AO169:AS169,{1;2}))</f>
        <v>0</v>
      </c>
      <c r="N169" s="125" t="e">
        <f t="shared" si="75"/>
        <v>#DIV/0!</v>
      </c>
      <c r="O169" s="156"/>
      <c r="P169" s="154"/>
      <c r="Q169" s="514"/>
      <c r="R169" s="154"/>
      <c r="S169" s="515"/>
      <c r="T169" s="409"/>
      <c r="U169" s="410"/>
      <c r="V169" s="408"/>
      <c r="W169" s="132"/>
      <c r="X169" s="129"/>
      <c r="Y169" s="162"/>
      <c r="Z169" s="158"/>
      <c r="AA169" s="161"/>
      <c r="AB169" s="160"/>
      <c r="AC169" s="162"/>
      <c r="AD169" s="160"/>
      <c r="AE169" s="161"/>
      <c r="AF169" s="154"/>
      <c r="AI169" s="172"/>
      <c r="AJ169" s="400">
        <f t="shared" si="76"/>
        <v>0</v>
      </c>
      <c r="AK169" s="399">
        <f t="shared" si="77"/>
        <v>0</v>
      </c>
      <c r="AL169" s="399">
        <f t="shared" si="78"/>
        <v>0</v>
      </c>
      <c r="AM169" s="399">
        <f t="shared" si="79"/>
        <v>0</v>
      </c>
      <c r="AN169" s="399">
        <f t="shared" si="80"/>
        <v>0</v>
      </c>
      <c r="AO169" s="399">
        <f t="shared" si="81"/>
        <v>0</v>
      </c>
      <c r="AP169" s="399">
        <f t="shared" si="82"/>
        <v>0</v>
      </c>
      <c r="AQ169" s="399">
        <f t="shared" si="83"/>
        <v>0</v>
      </c>
      <c r="AR169" s="401">
        <f t="shared" si="84"/>
        <v>0</v>
      </c>
      <c r="AS169" s="172"/>
      <c r="AT169" s="323"/>
      <c r="AU169" s="422"/>
      <c r="AV169" s="324"/>
      <c r="AW169" s="324"/>
      <c r="AX169" s="324"/>
      <c r="AY169" s="324"/>
      <c r="AZ169" s="324"/>
      <c r="BA169" s="324"/>
      <c r="BB169" s="395"/>
      <c r="BC169" s="392" t="e">
        <f t="shared" si="85"/>
        <v>#DIV/0!</v>
      </c>
    </row>
    <row r="170" spans="1:55" x14ac:dyDescent="0.2">
      <c r="A170" s="112">
        <v>95</v>
      </c>
      <c r="B170" s="114" t="s">
        <v>281</v>
      </c>
      <c r="C170" s="89" t="s">
        <v>282</v>
      </c>
      <c r="D170" s="104" t="s">
        <v>283</v>
      </c>
      <c r="E170" s="23" t="s">
        <v>16</v>
      </c>
      <c r="F170" s="23"/>
      <c r="G170" s="80">
        <f t="shared" ca="1" si="72"/>
        <v>118</v>
      </c>
      <c r="H170" s="75" t="str">
        <f t="shared" ca="1" si="73"/>
        <v>Super Senior</v>
      </c>
      <c r="I170" s="228">
        <v>0</v>
      </c>
      <c r="J170" s="228">
        <v>1</v>
      </c>
      <c r="K170" s="109">
        <f t="shared" si="74"/>
        <v>0</v>
      </c>
      <c r="L170" s="109">
        <f>SUM(LARGE(AK170:AN170,{1;2}))+AJ170</f>
        <v>0</v>
      </c>
      <c r="M170" s="109">
        <f>SUM(LARGE(AO170:AS170,{1;2}))</f>
        <v>0</v>
      </c>
      <c r="N170" s="125" t="e">
        <f t="shared" si="75"/>
        <v>#DIV/0!</v>
      </c>
      <c r="O170" s="156"/>
      <c r="P170" s="154"/>
      <c r="Q170" s="514"/>
      <c r="R170" s="154"/>
      <c r="S170" s="515"/>
      <c r="T170" s="409"/>
      <c r="U170" s="410"/>
      <c r="V170" s="408"/>
      <c r="W170" s="132"/>
      <c r="X170" s="129"/>
      <c r="Y170" s="162"/>
      <c r="Z170" s="158"/>
      <c r="AA170" s="161"/>
      <c r="AB170" s="160"/>
      <c r="AC170" s="162"/>
      <c r="AD170" s="160"/>
      <c r="AE170" s="159"/>
      <c r="AF170" s="154"/>
      <c r="AI170" s="172"/>
      <c r="AJ170" s="400">
        <f t="shared" si="76"/>
        <v>0</v>
      </c>
      <c r="AK170" s="399">
        <f t="shared" si="77"/>
        <v>0</v>
      </c>
      <c r="AL170" s="399">
        <f t="shared" si="78"/>
        <v>0</v>
      </c>
      <c r="AM170" s="399">
        <f t="shared" si="79"/>
        <v>0</v>
      </c>
      <c r="AN170" s="399">
        <f t="shared" si="80"/>
        <v>0</v>
      </c>
      <c r="AO170" s="399">
        <f t="shared" si="81"/>
        <v>0</v>
      </c>
      <c r="AP170" s="399">
        <f t="shared" si="82"/>
        <v>0</v>
      </c>
      <c r="AQ170" s="399">
        <f t="shared" si="83"/>
        <v>0</v>
      </c>
      <c r="AR170" s="401">
        <f t="shared" si="84"/>
        <v>0</v>
      </c>
      <c r="AS170" s="172"/>
      <c r="AT170" s="323"/>
      <c r="AU170" s="422"/>
      <c r="AV170" s="324"/>
      <c r="AW170" s="324"/>
      <c r="AX170" s="324"/>
      <c r="AY170" s="324"/>
      <c r="AZ170" s="324"/>
      <c r="BA170" s="324"/>
      <c r="BB170" s="395"/>
      <c r="BC170" s="392" t="e">
        <f t="shared" si="85"/>
        <v>#DIV/0!</v>
      </c>
    </row>
    <row r="171" spans="1:55" x14ac:dyDescent="0.2">
      <c r="A171" s="112">
        <v>96</v>
      </c>
      <c r="B171" s="114"/>
      <c r="C171" s="89"/>
      <c r="D171" s="104" t="s">
        <v>253</v>
      </c>
      <c r="E171" s="23" t="s">
        <v>31</v>
      </c>
      <c r="F171" s="73"/>
      <c r="G171" s="80">
        <f t="shared" ca="1" si="72"/>
        <v>118</v>
      </c>
      <c r="H171" s="75" t="str">
        <f t="shared" ca="1" si="73"/>
        <v>Super Senior</v>
      </c>
      <c r="I171" s="228">
        <v>0</v>
      </c>
      <c r="J171" s="228">
        <v>0</v>
      </c>
      <c r="K171" s="109">
        <f t="shared" si="74"/>
        <v>0</v>
      </c>
      <c r="L171" s="109">
        <f>SUM(LARGE(AK171:AN171,{1;2}))+AJ171</f>
        <v>0</v>
      </c>
      <c r="M171" s="109">
        <f>SUM(LARGE(AO171:AS171,{1;2}))</f>
        <v>0</v>
      </c>
      <c r="N171" s="125" t="e">
        <f t="shared" si="75"/>
        <v>#DIV/0!</v>
      </c>
      <c r="O171" s="156"/>
      <c r="P171" s="154"/>
      <c r="Q171" s="514"/>
      <c r="R171" s="154"/>
      <c r="S171" s="515"/>
      <c r="T171" s="409"/>
      <c r="U171" s="410"/>
      <c r="V171" s="408"/>
      <c r="W171" s="132"/>
      <c r="X171" s="129"/>
      <c r="Y171" s="162"/>
      <c r="Z171" s="158"/>
      <c r="AA171" s="161"/>
      <c r="AB171" s="160"/>
      <c r="AC171" s="162"/>
      <c r="AD171" s="160"/>
      <c r="AE171" s="159"/>
      <c r="AF171" s="154"/>
      <c r="AI171" s="172"/>
      <c r="AJ171" s="400">
        <f t="shared" si="76"/>
        <v>0</v>
      </c>
      <c r="AK171" s="399">
        <f t="shared" si="77"/>
        <v>0</v>
      </c>
      <c r="AL171" s="399">
        <f t="shared" si="78"/>
        <v>0</v>
      </c>
      <c r="AM171" s="399">
        <f t="shared" si="79"/>
        <v>0</v>
      </c>
      <c r="AN171" s="399">
        <f t="shared" si="80"/>
        <v>0</v>
      </c>
      <c r="AO171" s="399">
        <f t="shared" si="81"/>
        <v>0</v>
      </c>
      <c r="AP171" s="399">
        <f t="shared" si="82"/>
        <v>0</v>
      </c>
      <c r="AQ171" s="399">
        <f t="shared" si="83"/>
        <v>0</v>
      </c>
      <c r="AR171" s="401">
        <f t="shared" si="84"/>
        <v>0</v>
      </c>
      <c r="AS171" s="172"/>
      <c r="AT171" s="323"/>
      <c r="AU171" s="422"/>
      <c r="AV171" s="324"/>
      <c r="AW171" s="324"/>
      <c r="AX171" s="324"/>
      <c r="AY171" s="324"/>
      <c r="AZ171" s="324"/>
      <c r="BA171" s="324"/>
      <c r="BB171" s="395"/>
      <c r="BC171" s="392" t="e">
        <f t="shared" si="85"/>
        <v>#DIV/0!</v>
      </c>
    </row>
    <row r="172" spans="1:55" x14ac:dyDescent="0.2">
      <c r="A172" s="112">
        <v>97</v>
      </c>
      <c r="B172" s="114"/>
      <c r="C172" s="89"/>
      <c r="D172" s="104" t="s">
        <v>342</v>
      </c>
      <c r="E172" s="23"/>
      <c r="F172" s="23"/>
      <c r="G172" s="80">
        <f t="shared" ref="G172:G175" ca="1" si="86">INT((NOW()-F172)/365.25)</f>
        <v>118</v>
      </c>
      <c r="H172" s="75" t="str">
        <f t="shared" ref="H172:H175" ca="1" si="87">IF(G172&gt;59.99,"Super Senior",IF(G172&gt;49.99,"Senior",IF(G172&gt;22.99,"Adulto",IF(G172&gt;16.99,"SUB-23",IF(G172&gt;13.99,"SUB-16",IF(G172&gt;0.01,"SUB-14"))))))</f>
        <v>Super Senior</v>
      </c>
      <c r="I172" s="228">
        <v>0</v>
      </c>
      <c r="J172" s="228">
        <v>0</v>
      </c>
      <c r="K172" s="109">
        <f t="shared" ref="K172:K175" si="88">L172+M172</f>
        <v>0</v>
      </c>
      <c r="L172" s="109">
        <f>SUM(LARGE(AK172:AN172,{1;2}))+AJ172</f>
        <v>0</v>
      </c>
      <c r="M172" s="109">
        <f>SUM(LARGE(AO172:AS172,{1;2}))</f>
        <v>0</v>
      </c>
      <c r="N172" s="125" t="e">
        <f t="shared" si="75"/>
        <v>#DIV/0!</v>
      </c>
      <c r="O172" s="156"/>
      <c r="P172" s="154"/>
      <c r="Q172" s="514"/>
      <c r="R172" s="154"/>
      <c r="S172" s="515"/>
      <c r="T172" s="409"/>
      <c r="U172" s="410"/>
      <c r="V172" s="408"/>
      <c r="W172" s="132"/>
      <c r="X172" s="129"/>
      <c r="Y172" s="162"/>
      <c r="Z172" s="158"/>
      <c r="AA172" s="161"/>
      <c r="AB172" s="160"/>
      <c r="AC172" s="162"/>
      <c r="AD172" s="160"/>
      <c r="AE172" s="159"/>
      <c r="AF172" s="154"/>
      <c r="AI172" s="172"/>
      <c r="AJ172" s="400">
        <f t="shared" si="76"/>
        <v>0</v>
      </c>
      <c r="AK172" s="399">
        <f t="shared" si="77"/>
        <v>0</v>
      </c>
      <c r="AL172" s="399">
        <f t="shared" si="78"/>
        <v>0</v>
      </c>
      <c r="AM172" s="399">
        <f t="shared" si="79"/>
        <v>0</v>
      </c>
      <c r="AN172" s="399">
        <f t="shared" si="80"/>
        <v>0</v>
      </c>
      <c r="AO172" s="399">
        <f t="shared" si="81"/>
        <v>0</v>
      </c>
      <c r="AP172" s="399">
        <f t="shared" si="82"/>
        <v>0</v>
      </c>
      <c r="AQ172" s="399">
        <f t="shared" si="83"/>
        <v>0</v>
      </c>
      <c r="AR172" s="401">
        <f t="shared" si="84"/>
        <v>0</v>
      </c>
      <c r="AS172" s="172"/>
      <c r="AT172" s="323"/>
      <c r="AU172" s="422"/>
      <c r="AV172" s="324"/>
      <c r="AW172" s="324"/>
      <c r="AX172" s="324"/>
      <c r="AY172" s="324"/>
      <c r="AZ172" s="324"/>
      <c r="BA172" s="324"/>
      <c r="BB172" s="395"/>
      <c r="BC172" s="392" t="e">
        <f t="shared" ref="BC172:BC175" si="89">AVERAGE(AT172:BB172)</f>
        <v>#DIV/0!</v>
      </c>
    </row>
    <row r="173" spans="1:55" x14ac:dyDescent="0.2">
      <c r="A173" s="112">
        <v>98</v>
      </c>
      <c r="B173" s="114" t="s">
        <v>249</v>
      </c>
      <c r="C173" s="89" t="s">
        <v>250</v>
      </c>
      <c r="D173" s="104" t="s">
        <v>247</v>
      </c>
      <c r="E173" s="23" t="s">
        <v>16</v>
      </c>
      <c r="F173" s="73"/>
      <c r="G173" s="80">
        <f t="shared" ca="1" si="86"/>
        <v>118</v>
      </c>
      <c r="H173" s="75" t="str">
        <f t="shared" ca="1" si="87"/>
        <v>Super Senior</v>
      </c>
      <c r="I173" s="228">
        <v>0</v>
      </c>
      <c r="J173" s="228">
        <v>0</v>
      </c>
      <c r="K173" s="109">
        <f t="shared" si="88"/>
        <v>0</v>
      </c>
      <c r="L173" s="109">
        <f>SUM(LARGE(AK173:AN173,{1;2}))+AJ173</f>
        <v>0</v>
      </c>
      <c r="M173" s="109">
        <f>SUM(LARGE(AO173:AS173,{1;2}))</f>
        <v>0</v>
      </c>
      <c r="N173" s="125" t="e">
        <f t="shared" si="75"/>
        <v>#DIV/0!</v>
      </c>
      <c r="O173" s="156"/>
      <c r="P173" s="154"/>
      <c r="Q173" s="514"/>
      <c r="R173" s="154"/>
      <c r="S173" s="515"/>
      <c r="T173" s="409"/>
      <c r="U173" s="410"/>
      <c r="V173" s="408"/>
      <c r="W173" s="132"/>
      <c r="X173" s="129"/>
      <c r="Y173" s="162"/>
      <c r="Z173" s="158"/>
      <c r="AA173" s="161"/>
      <c r="AB173" s="160"/>
      <c r="AC173" s="162"/>
      <c r="AD173" s="160"/>
      <c r="AE173" s="159"/>
      <c r="AF173" s="154"/>
      <c r="AI173" s="172"/>
      <c r="AJ173" s="400">
        <f t="shared" si="76"/>
        <v>0</v>
      </c>
      <c r="AK173" s="399">
        <f t="shared" si="77"/>
        <v>0</v>
      </c>
      <c r="AL173" s="399">
        <f t="shared" si="78"/>
        <v>0</v>
      </c>
      <c r="AM173" s="399">
        <f t="shared" si="79"/>
        <v>0</v>
      </c>
      <c r="AN173" s="399">
        <f t="shared" si="80"/>
        <v>0</v>
      </c>
      <c r="AO173" s="399">
        <f t="shared" si="81"/>
        <v>0</v>
      </c>
      <c r="AP173" s="399">
        <f t="shared" si="82"/>
        <v>0</v>
      </c>
      <c r="AQ173" s="399">
        <f t="shared" si="83"/>
        <v>0</v>
      </c>
      <c r="AR173" s="401">
        <f t="shared" si="84"/>
        <v>0</v>
      </c>
      <c r="AS173" s="172"/>
      <c r="AT173" s="323"/>
      <c r="AU173" s="422"/>
      <c r="AV173" s="324"/>
      <c r="AW173" s="324"/>
      <c r="AX173" s="324"/>
      <c r="AY173" s="324"/>
      <c r="AZ173" s="324"/>
      <c r="BA173" s="324"/>
      <c r="BB173" s="395"/>
      <c r="BC173" s="392" t="e">
        <f t="shared" si="89"/>
        <v>#DIV/0!</v>
      </c>
    </row>
    <row r="174" spans="1:55" x14ac:dyDescent="0.2">
      <c r="A174" s="112">
        <v>99</v>
      </c>
      <c r="B174" s="114"/>
      <c r="C174" s="89"/>
      <c r="D174" s="104" t="s">
        <v>261</v>
      </c>
      <c r="E174" s="23"/>
      <c r="F174" s="23"/>
      <c r="G174" s="80">
        <f t="shared" ca="1" si="86"/>
        <v>118</v>
      </c>
      <c r="H174" s="75" t="str">
        <f t="shared" ca="1" si="87"/>
        <v>Super Senior</v>
      </c>
      <c r="I174" s="228">
        <v>0</v>
      </c>
      <c r="J174" s="228">
        <v>0</v>
      </c>
      <c r="K174" s="109">
        <f t="shared" si="88"/>
        <v>0</v>
      </c>
      <c r="L174" s="109">
        <f>SUM(LARGE(AK174:AN174,{1;2}))+AJ174</f>
        <v>0</v>
      </c>
      <c r="M174" s="109">
        <f>SUM(LARGE(AO174:AS174,{1;2}))</f>
        <v>0</v>
      </c>
      <c r="N174" s="125" t="e">
        <f t="shared" si="75"/>
        <v>#DIV/0!</v>
      </c>
      <c r="O174" s="156"/>
      <c r="P174" s="154"/>
      <c r="Q174" s="514"/>
      <c r="R174" s="154"/>
      <c r="S174" s="515"/>
      <c r="T174" s="409"/>
      <c r="U174" s="410"/>
      <c r="V174" s="408"/>
      <c r="W174" s="132"/>
      <c r="X174" s="129"/>
      <c r="Y174" s="162"/>
      <c r="Z174" s="158"/>
      <c r="AA174" s="161"/>
      <c r="AB174" s="160"/>
      <c r="AC174" s="162"/>
      <c r="AD174" s="160"/>
      <c r="AE174" s="161"/>
      <c r="AF174" s="154"/>
      <c r="AI174" s="172"/>
      <c r="AJ174" s="400">
        <f t="shared" si="76"/>
        <v>0</v>
      </c>
      <c r="AK174" s="399">
        <f t="shared" si="77"/>
        <v>0</v>
      </c>
      <c r="AL174" s="399">
        <f t="shared" si="78"/>
        <v>0</v>
      </c>
      <c r="AM174" s="399">
        <f t="shared" si="79"/>
        <v>0</v>
      </c>
      <c r="AN174" s="399">
        <f t="shared" si="80"/>
        <v>0</v>
      </c>
      <c r="AO174" s="399">
        <f t="shared" si="81"/>
        <v>0</v>
      </c>
      <c r="AP174" s="399">
        <f t="shared" si="82"/>
        <v>0</v>
      </c>
      <c r="AQ174" s="399">
        <f t="shared" si="83"/>
        <v>0</v>
      </c>
      <c r="AR174" s="401">
        <f t="shared" si="84"/>
        <v>0</v>
      </c>
      <c r="AS174" s="172"/>
      <c r="AT174" s="323"/>
      <c r="AU174" s="422"/>
      <c r="AV174" s="324"/>
      <c r="AW174" s="324"/>
      <c r="AX174" s="324"/>
      <c r="AY174" s="324"/>
      <c r="AZ174" s="324"/>
      <c r="BA174" s="324"/>
      <c r="BB174" s="395"/>
      <c r="BC174" s="392" t="e">
        <f t="shared" si="89"/>
        <v>#DIV/0!</v>
      </c>
    </row>
    <row r="175" spans="1:55" ht="17" thickBot="1" x14ac:dyDescent="0.25">
      <c r="A175" s="119">
        <v>100</v>
      </c>
      <c r="B175" s="115" t="s">
        <v>264</v>
      </c>
      <c r="C175" s="90" t="s">
        <v>265</v>
      </c>
      <c r="D175" s="105" t="s">
        <v>266</v>
      </c>
      <c r="E175" s="24" t="s">
        <v>22</v>
      </c>
      <c r="F175" s="420"/>
      <c r="G175" s="82">
        <f t="shared" ca="1" si="86"/>
        <v>118</v>
      </c>
      <c r="H175" s="76" t="str">
        <f t="shared" ca="1" si="87"/>
        <v>Super Senior</v>
      </c>
      <c r="I175" s="236">
        <v>0</v>
      </c>
      <c r="J175" s="236">
        <v>0</v>
      </c>
      <c r="K175" s="110">
        <f t="shared" si="88"/>
        <v>0</v>
      </c>
      <c r="L175" s="110">
        <f>SUM(LARGE(AK175:AN175,{1;2}))+AJ175</f>
        <v>0</v>
      </c>
      <c r="M175" s="110">
        <f>SUM(LARGE(AO175:AS175,{1;2}))</f>
        <v>0</v>
      </c>
      <c r="N175" s="141" t="e">
        <f t="shared" si="75"/>
        <v>#DIV/0!</v>
      </c>
      <c r="O175" s="168"/>
      <c r="P175" s="169"/>
      <c r="Q175" s="516"/>
      <c r="R175" s="170"/>
      <c r="S175" s="517"/>
      <c r="T175" s="488"/>
      <c r="U175" s="411"/>
      <c r="V175" s="412"/>
      <c r="W175" s="163"/>
      <c r="X175" s="145"/>
      <c r="Y175" s="164"/>
      <c r="Z175" s="165"/>
      <c r="AA175" s="166"/>
      <c r="AB175" s="167"/>
      <c r="AC175" s="164"/>
      <c r="AD175" s="165"/>
      <c r="AE175" s="166"/>
      <c r="AF175" s="169"/>
      <c r="AI175" s="172"/>
      <c r="AJ175" s="402">
        <f t="shared" si="76"/>
        <v>0</v>
      </c>
      <c r="AK175" s="403">
        <f t="shared" si="77"/>
        <v>0</v>
      </c>
      <c r="AL175" s="403">
        <f t="shared" si="78"/>
        <v>0</v>
      </c>
      <c r="AM175" s="403">
        <f t="shared" si="79"/>
        <v>0</v>
      </c>
      <c r="AN175" s="403">
        <f t="shared" si="80"/>
        <v>0</v>
      </c>
      <c r="AO175" s="403">
        <f t="shared" si="81"/>
        <v>0</v>
      </c>
      <c r="AP175" s="403">
        <f t="shared" si="82"/>
        <v>0</v>
      </c>
      <c r="AQ175" s="403">
        <f t="shared" si="83"/>
        <v>0</v>
      </c>
      <c r="AR175" s="404">
        <f t="shared" si="84"/>
        <v>0</v>
      </c>
      <c r="AS175" s="172"/>
      <c r="AT175" s="325"/>
      <c r="AU175" s="423"/>
      <c r="AV175" s="326"/>
      <c r="AW175" s="326"/>
      <c r="AX175" s="326"/>
      <c r="AY175" s="326"/>
      <c r="AZ175" s="326"/>
      <c r="BA175" s="326"/>
      <c r="BB175" s="396"/>
      <c r="BC175" s="393" t="e">
        <f t="shared" si="89"/>
        <v>#DIV/0!</v>
      </c>
    </row>
  </sheetData>
  <sheetProtection password="FD28" sheet="1" objects="1" scenarios="1"/>
  <sortState ref="B76:BC175">
    <sortCondition descending="1" ref="K76:K175"/>
  </sortState>
  <mergeCells count="46">
    <mergeCell ref="AT9:AX9"/>
    <mergeCell ref="AY9:BB9"/>
    <mergeCell ref="AT74:AX74"/>
    <mergeCell ref="AY74:BB74"/>
    <mergeCell ref="AJ9:AN9"/>
    <mergeCell ref="AO9:AR9"/>
    <mergeCell ref="AJ74:AN74"/>
    <mergeCell ref="AO74:AR74"/>
    <mergeCell ref="AE74:AF74"/>
    <mergeCell ref="U70:V70"/>
    <mergeCell ref="U74:V74"/>
    <mergeCell ref="A9:A10"/>
    <mergeCell ref="S70:T70"/>
    <mergeCell ref="S74:T74"/>
    <mergeCell ref="O9:P9"/>
    <mergeCell ref="AC9:AD9"/>
    <mergeCell ref="AA9:AB9"/>
    <mergeCell ref="Y9:Z9"/>
    <mergeCell ref="W9:X9"/>
    <mergeCell ref="A74:A75"/>
    <mergeCell ref="B74:B75"/>
    <mergeCell ref="C74:C75"/>
    <mergeCell ref="D74:N74"/>
    <mergeCell ref="Q74:R74"/>
    <mergeCell ref="AE5:AF5"/>
    <mergeCell ref="A70:N73"/>
    <mergeCell ref="Q70:R70"/>
    <mergeCell ref="AE70:AF70"/>
    <mergeCell ref="Y5:Z5"/>
    <mergeCell ref="B9:B10"/>
    <mergeCell ref="C9:C10"/>
    <mergeCell ref="D9:N9"/>
    <mergeCell ref="U9:V9"/>
    <mergeCell ref="S9:T9"/>
    <mergeCell ref="Q9:R9"/>
    <mergeCell ref="AE9:AF9"/>
    <mergeCell ref="O5:P5"/>
    <mergeCell ref="AA5:AB5"/>
    <mergeCell ref="AC5:AD5"/>
    <mergeCell ref="A2:D2"/>
    <mergeCell ref="A3:D3"/>
    <mergeCell ref="A5:N8"/>
    <mergeCell ref="W5:X5"/>
    <mergeCell ref="U5:V5"/>
    <mergeCell ref="S5:T5"/>
    <mergeCell ref="Q5:R5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8" workbookViewId="0">
      <selection activeCell="C25" sqref="C25"/>
    </sheetView>
  </sheetViews>
  <sheetFormatPr baseColWidth="10" defaultRowHeight="16" x14ac:dyDescent="0.2"/>
  <cols>
    <col min="3" max="3" width="15.1640625" bestFit="1" customWidth="1"/>
    <col min="6" max="6" width="12.83203125" bestFit="1" customWidth="1"/>
  </cols>
  <sheetData>
    <row r="1" spans="1:7" x14ac:dyDescent="0.2">
      <c r="A1" s="547" t="s">
        <v>10</v>
      </c>
      <c r="B1" s="548"/>
      <c r="C1" s="548"/>
      <c r="D1" s="548"/>
      <c r="E1" s="681"/>
      <c r="F1" s="2" t="s">
        <v>18</v>
      </c>
      <c r="G1" s="2">
        <v>8000</v>
      </c>
    </row>
    <row r="2" spans="1:7" x14ac:dyDescent="0.2">
      <c r="A2" s="10" t="s">
        <v>1</v>
      </c>
      <c r="B2" s="5" t="s">
        <v>5</v>
      </c>
      <c r="C2" s="5" t="s">
        <v>4</v>
      </c>
      <c r="D2" s="5" t="s">
        <v>9</v>
      </c>
      <c r="E2" s="11" t="s">
        <v>8</v>
      </c>
    </row>
    <row r="3" spans="1:7" x14ac:dyDescent="0.2">
      <c r="A3" s="12">
        <v>1</v>
      </c>
      <c r="B3" s="455" t="s">
        <v>16</v>
      </c>
      <c r="C3" s="455" t="s">
        <v>17</v>
      </c>
      <c r="D3" s="455">
        <v>219.39</v>
      </c>
      <c r="E3" s="13">
        <f>G$1-((D$3-D3)*100)</f>
        <v>8000</v>
      </c>
      <c r="F3" s="3"/>
      <c r="G3" s="3"/>
    </row>
    <row r="4" spans="1:7" x14ac:dyDescent="0.2">
      <c r="A4" s="14">
        <v>2</v>
      </c>
      <c r="B4" s="455" t="s">
        <v>22</v>
      </c>
      <c r="C4" s="455" t="s">
        <v>21</v>
      </c>
      <c r="D4" s="455">
        <v>181.61</v>
      </c>
      <c r="E4" s="13">
        <f t="shared" ref="E4:E14" si="0">G$1-((D$3-D4)*100)</f>
        <v>4222.0000000000027</v>
      </c>
    </row>
    <row r="5" spans="1:7" x14ac:dyDescent="0.2">
      <c r="A5" s="14">
        <v>3</v>
      </c>
      <c r="B5" s="455" t="s">
        <v>19</v>
      </c>
      <c r="C5" s="455" t="s">
        <v>20</v>
      </c>
      <c r="D5" s="455">
        <v>177.56</v>
      </c>
      <c r="E5" s="13">
        <f t="shared" si="0"/>
        <v>3817.0000000000018</v>
      </c>
    </row>
    <row r="6" spans="1:7" x14ac:dyDescent="0.2">
      <c r="A6" s="14">
        <v>4</v>
      </c>
      <c r="B6" s="455" t="s">
        <v>19</v>
      </c>
      <c r="C6" s="455" t="s">
        <v>27</v>
      </c>
      <c r="D6" s="455">
        <v>172.28</v>
      </c>
      <c r="E6" s="13">
        <f t="shared" si="0"/>
        <v>3289.0000000000018</v>
      </c>
    </row>
    <row r="7" spans="1:7" x14ac:dyDescent="0.2">
      <c r="A7" s="14">
        <v>5</v>
      </c>
      <c r="B7" s="455" t="s">
        <v>19</v>
      </c>
      <c r="C7" s="455" t="s">
        <v>29</v>
      </c>
      <c r="D7" s="455">
        <v>166.06</v>
      </c>
      <c r="E7" s="13">
        <f t="shared" si="0"/>
        <v>2667.0000000000018</v>
      </c>
    </row>
    <row r="8" spans="1:7" x14ac:dyDescent="0.2">
      <c r="A8" s="14">
        <v>6</v>
      </c>
      <c r="B8" s="455" t="s">
        <v>97</v>
      </c>
      <c r="C8" s="455" t="s">
        <v>25</v>
      </c>
      <c r="D8" s="455">
        <v>164.61</v>
      </c>
      <c r="E8" s="13">
        <f t="shared" si="0"/>
        <v>2522.0000000000027</v>
      </c>
    </row>
    <row r="9" spans="1:7" x14ac:dyDescent="0.2">
      <c r="A9" s="14">
        <v>7</v>
      </c>
      <c r="B9" s="455" t="s">
        <v>16</v>
      </c>
      <c r="C9" s="455" t="s">
        <v>23</v>
      </c>
      <c r="D9" s="455">
        <v>164.06</v>
      </c>
      <c r="E9" s="13">
        <f t="shared" si="0"/>
        <v>2467.0000000000018</v>
      </c>
    </row>
    <row r="10" spans="1:7" x14ac:dyDescent="0.2">
      <c r="A10" s="14">
        <v>8</v>
      </c>
      <c r="B10" s="455" t="s">
        <v>22</v>
      </c>
      <c r="C10" s="455" t="s">
        <v>26</v>
      </c>
      <c r="D10" s="455">
        <v>161.88999999999999</v>
      </c>
      <c r="E10" s="13">
        <f t="shared" si="0"/>
        <v>2250</v>
      </c>
    </row>
    <row r="11" spans="1:7" x14ac:dyDescent="0.2">
      <c r="A11" s="14">
        <v>9</v>
      </c>
      <c r="B11" s="455" t="s">
        <v>16</v>
      </c>
      <c r="C11" s="455" t="s">
        <v>103</v>
      </c>
      <c r="D11" s="455">
        <v>158.06</v>
      </c>
      <c r="E11" s="13">
        <f t="shared" si="0"/>
        <v>1867.0000000000018</v>
      </c>
    </row>
    <row r="12" spans="1:7" x14ac:dyDescent="0.2">
      <c r="A12" s="14">
        <v>10</v>
      </c>
      <c r="B12" s="455" t="s">
        <v>16</v>
      </c>
      <c r="C12" s="455" t="s">
        <v>36</v>
      </c>
      <c r="D12" s="455">
        <v>153.88999999999999</v>
      </c>
      <c r="E12" s="13">
        <f t="shared" si="0"/>
        <v>1450</v>
      </c>
    </row>
    <row r="13" spans="1:7" x14ac:dyDescent="0.2">
      <c r="A13" s="14">
        <v>11</v>
      </c>
      <c r="B13" s="455" t="s">
        <v>16</v>
      </c>
      <c r="C13" s="455" t="s">
        <v>40</v>
      </c>
      <c r="D13" s="455">
        <v>146.38999999999999</v>
      </c>
      <c r="E13" s="13">
        <f t="shared" si="0"/>
        <v>700</v>
      </c>
    </row>
    <row r="14" spans="1:7" x14ac:dyDescent="0.2">
      <c r="A14" s="14">
        <v>12</v>
      </c>
      <c r="B14" s="455" t="s">
        <v>16</v>
      </c>
      <c r="C14" s="455" t="s">
        <v>37</v>
      </c>
      <c r="D14" s="455">
        <v>143.44</v>
      </c>
      <c r="E14" s="13">
        <f t="shared" si="0"/>
        <v>405.00000000000091</v>
      </c>
    </row>
    <row r="15" spans="1:7" x14ac:dyDescent="0.2">
      <c r="A15" s="14">
        <v>13</v>
      </c>
      <c r="B15" s="455" t="s">
        <v>16</v>
      </c>
      <c r="C15" s="455" t="s">
        <v>44</v>
      </c>
      <c r="D15" s="455">
        <v>138.28</v>
      </c>
      <c r="E15" s="13">
        <v>500</v>
      </c>
    </row>
    <row r="16" spans="1:7" x14ac:dyDescent="0.2">
      <c r="A16" s="14">
        <v>14</v>
      </c>
      <c r="B16" s="455" t="s">
        <v>16</v>
      </c>
      <c r="C16" s="455" t="s">
        <v>45</v>
      </c>
      <c r="D16" s="456">
        <v>135.5</v>
      </c>
      <c r="E16" s="13">
        <v>500</v>
      </c>
    </row>
    <row r="17" spans="1:7" x14ac:dyDescent="0.2">
      <c r="A17" s="14">
        <v>15</v>
      </c>
      <c r="B17" s="455" t="s">
        <v>22</v>
      </c>
      <c r="C17" s="455" t="s">
        <v>46</v>
      </c>
      <c r="D17" s="455">
        <v>131.78</v>
      </c>
      <c r="E17" s="13">
        <v>500</v>
      </c>
    </row>
    <row r="18" spans="1:7" x14ac:dyDescent="0.2">
      <c r="A18" s="14">
        <v>16</v>
      </c>
      <c r="B18" s="455" t="s">
        <v>16</v>
      </c>
      <c r="C18" s="455" t="s">
        <v>345</v>
      </c>
      <c r="D18" s="455">
        <v>127.11</v>
      </c>
      <c r="E18" s="13">
        <v>500</v>
      </c>
    </row>
    <row r="19" spans="1:7" x14ac:dyDescent="0.2">
      <c r="A19" s="14">
        <v>17</v>
      </c>
      <c r="B19" s="455" t="s">
        <v>16</v>
      </c>
      <c r="C19" s="455" t="s">
        <v>43</v>
      </c>
      <c r="D19" s="455">
        <v>125.33</v>
      </c>
      <c r="E19" s="13">
        <v>500</v>
      </c>
    </row>
    <row r="20" spans="1:7" x14ac:dyDescent="0.2">
      <c r="A20" s="14">
        <v>18</v>
      </c>
      <c r="B20" s="455" t="s">
        <v>16</v>
      </c>
      <c r="C20" s="455" t="s">
        <v>683</v>
      </c>
      <c r="D20" s="455">
        <v>122.56</v>
      </c>
      <c r="E20" s="13">
        <v>500</v>
      </c>
    </row>
    <row r="21" spans="1:7" ht="17" thickBot="1" x14ac:dyDescent="0.25">
      <c r="A21" s="15">
        <v>19</v>
      </c>
      <c r="B21" s="457" t="s">
        <v>16</v>
      </c>
      <c r="C21" s="457" t="s">
        <v>41</v>
      </c>
      <c r="D21" s="457">
        <v>119.89</v>
      </c>
      <c r="E21" s="32">
        <v>500</v>
      </c>
    </row>
    <row r="22" spans="1:7" ht="17" thickBot="1" x14ac:dyDescent="0.25">
      <c r="A22" s="39"/>
      <c r="B22" s="40"/>
      <c r="C22" s="40"/>
      <c r="D22" s="41"/>
      <c r="E22" s="42"/>
    </row>
    <row r="23" spans="1:7" ht="17" thickBot="1" x14ac:dyDescent="0.25">
      <c r="A23" s="672" t="s">
        <v>12</v>
      </c>
      <c r="B23" s="673"/>
      <c r="C23" s="673"/>
      <c r="D23" s="673"/>
      <c r="E23" s="674"/>
      <c r="F23" s="2" t="s">
        <v>18</v>
      </c>
      <c r="G23" s="2">
        <v>8000</v>
      </c>
    </row>
    <row r="24" spans="1:7" ht="17" thickBot="1" x14ac:dyDescent="0.25">
      <c r="A24" s="451" t="s">
        <v>1</v>
      </c>
      <c r="B24" s="452" t="s">
        <v>5</v>
      </c>
      <c r="C24" s="452" t="s">
        <v>4</v>
      </c>
      <c r="D24" s="452" t="s">
        <v>9</v>
      </c>
      <c r="E24" s="453" t="s">
        <v>8</v>
      </c>
    </row>
    <row r="25" spans="1:7" x14ac:dyDescent="0.2">
      <c r="A25" s="379">
        <v>1</v>
      </c>
      <c r="B25" s="447" t="s">
        <v>16</v>
      </c>
      <c r="C25" s="460" t="s">
        <v>50</v>
      </c>
      <c r="D25" s="461">
        <v>202.39</v>
      </c>
      <c r="E25" s="381">
        <f t="shared" ref="E25:E50" si="1">G$1-((D$25-D25)*100)</f>
        <v>8000</v>
      </c>
    </row>
    <row r="26" spans="1:7" x14ac:dyDescent="0.2">
      <c r="A26" s="14">
        <v>2</v>
      </c>
      <c r="B26" s="5" t="s">
        <v>22</v>
      </c>
      <c r="C26" s="458" t="s">
        <v>89</v>
      </c>
      <c r="D26" s="459">
        <v>200.89</v>
      </c>
      <c r="E26" s="13">
        <f t="shared" si="1"/>
        <v>7850</v>
      </c>
    </row>
    <row r="27" spans="1:7" x14ac:dyDescent="0.2">
      <c r="A27" s="14">
        <v>3</v>
      </c>
      <c r="B27" s="5" t="s">
        <v>19</v>
      </c>
      <c r="C27" s="458" t="s">
        <v>49</v>
      </c>
      <c r="D27" s="459">
        <v>197.72</v>
      </c>
      <c r="E27" s="13">
        <f t="shared" si="1"/>
        <v>7533.0000000000009</v>
      </c>
    </row>
    <row r="28" spans="1:7" x14ac:dyDescent="0.2">
      <c r="A28" s="14">
        <v>4</v>
      </c>
      <c r="B28" s="5" t="s">
        <v>16</v>
      </c>
      <c r="C28" s="458" t="s">
        <v>53</v>
      </c>
      <c r="D28" s="459">
        <v>197.28</v>
      </c>
      <c r="E28" s="13">
        <f t="shared" si="1"/>
        <v>7489.0000000000018</v>
      </c>
    </row>
    <row r="29" spans="1:7" x14ac:dyDescent="0.2">
      <c r="A29" s="14">
        <v>5</v>
      </c>
      <c r="B29" s="5" t="s">
        <v>16</v>
      </c>
      <c r="C29" s="458" t="s">
        <v>52</v>
      </c>
      <c r="D29" s="459">
        <v>196.06</v>
      </c>
      <c r="E29" s="13">
        <f t="shared" si="1"/>
        <v>7367.0000000000018</v>
      </c>
    </row>
    <row r="30" spans="1:7" x14ac:dyDescent="0.2">
      <c r="A30" s="14">
        <v>6</v>
      </c>
      <c r="B30" s="5" t="s">
        <v>16</v>
      </c>
      <c r="C30" s="458" t="s">
        <v>60</v>
      </c>
      <c r="D30" s="459">
        <v>192.33</v>
      </c>
      <c r="E30" s="13">
        <f t="shared" si="1"/>
        <v>6994.0000000000027</v>
      </c>
    </row>
    <row r="31" spans="1:7" x14ac:dyDescent="0.2">
      <c r="A31" s="14">
        <v>7</v>
      </c>
      <c r="B31" s="5" t="s">
        <v>31</v>
      </c>
      <c r="C31" s="458" t="s">
        <v>59</v>
      </c>
      <c r="D31" s="459">
        <v>188.67</v>
      </c>
      <c r="E31" s="13">
        <f t="shared" si="1"/>
        <v>6628</v>
      </c>
    </row>
    <row r="32" spans="1:7" x14ac:dyDescent="0.2">
      <c r="A32" s="14">
        <v>8</v>
      </c>
      <c r="B32" s="5" t="s">
        <v>22</v>
      </c>
      <c r="C32" s="458" t="s">
        <v>63</v>
      </c>
      <c r="D32" s="459">
        <v>186.39</v>
      </c>
      <c r="E32" s="13">
        <f t="shared" si="1"/>
        <v>6400</v>
      </c>
    </row>
    <row r="33" spans="1:5" x14ac:dyDescent="0.2">
      <c r="A33" s="14">
        <v>9</v>
      </c>
      <c r="B33" s="5" t="s">
        <v>97</v>
      </c>
      <c r="C33" s="458" t="s">
        <v>55</v>
      </c>
      <c r="D33" s="459">
        <v>182.61</v>
      </c>
      <c r="E33" s="13">
        <f t="shared" si="1"/>
        <v>6022.0000000000027</v>
      </c>
    </row>
    <row r="34" spans="1:5" x14ac:dyDescent="0.2">
      <c r="A34" s="14">
        <v>10</v>
      </c>
      <c r="B34" s="5" t="s">
        <v>22</v>
      </c>
      <c r="C34" s="458" t="s">
        <v>56</v>
      </c>
      <c r="D34" s="459">
        <v>181.61</v>
      </c>
      <c r="E34" s="13">
        <f t="shared" si="1"/>
        <v>5922.0000000000027</v>
      </c>
    </row>
    <row r="35" spans="1:5" x14ac:dyDescent="0.2">
      <c r="A35" s="14">
        <v>11</v>
      </c>
      <c r="B35" s="5" t="s">
        <v>16</v>
      </c>
      <c r="C35" s="458" t="s">
        <v>62</v>
      </c>
      <c r="D35" s="459">
        <v>180.39</v>
      </c>
      <c r="E35" s="13">
        <f t="shared" si="1"/>
        <v>5800</v>
      </c>
    </row>
    <row r="36" spans="1:5" x14ac:dyDescent="0.2">
      <c r="A36" s="14">
        <v>12</v>
      </c>
      <c r="B36" s="5" t="s">
        <v>16</v>
      </c>
      <c r="C36" s="458" t="s">
        <v>90</v>
      </c>
      <c r="D36" s="459">
        <v>178.89</v>
      </c>
      <c r="E36" s="13">
        <f t="shared" si="1"/>
        <v>5650</v>
      </c>
    </row>
    <row r="37" spans="1:5" x14ac:dyDescent="0.2">
      <c r="A37" s="14">
        <v>13</v>
      </c>
      <c r="B37" s="5" t="s">
        <v>16</v>
      </c>
      <c r="C37" s="458" t="s">
        <v>66</v>
      </c>
      <c r="D37" s="459">
        <v>177.94</v>
      </c>
      <c r="E37" s="13">
        <f t="shared" si="1"/>
        <v>5555.0000000000009</v>
      </c>
    </row>
    <row r="38" spans="1:5" x14ac:dyDescent="0.2">
      <c r="A38" s="14">
        <v>14</v>
      </c>
      <c r="B38" s="5" t="s">
        <v>16</v>
      </c>
      <c r="C38" s="458" t="s">
        <v>339</v>
      </c>
      <c r="D38" s="459">
        <v>176.06</v>
      </c>
      <c r="E38" s="13">
        <f t="shared" si="1"/>
        <v>5367.0000000000018</v>
      </c>
    </row>
    <row r="39" spans="1:5" x14ac:dyDescent="0.2">
      <c r="A39" s="14">
        <v>15</v>
      </c>
      <c r="B39" s="5" t="s">
        <v>16</v>
      </c>
      <c r="C39" s="458" t="s">
        <v>68</v>
      </c>
      <c r="D39" s="459">
        <v>173.72</v>
      </c>
      <c r="E39" s="13">
        <f t="shared" si="1"/>
        <v>5133.0000000000018</v>
      </c>
    </row>
    <row r="40" spans="1:5" x14ac:dyDescent="0.2">
      <c r="A40" s="14">
        <v>16</v>
      </c>
      <c r="B40" s="5" t="s">
        <v>22</v>
      </c>
      <c r="C40" s="458" t="s">
        <v>76</v>
      </c>
      <c r="D40" s="459">
        <v>172.83</v>
      </c>
      <c r="E40" s="13">
        <f t="shared" si="1"/>
        <v>5044.0000000000027</v>
      </c>
    </row>
    <row r="41" spans="1:5" x14ac:dyDescent="0.2">
      <c r="A41" s="14">
        <v>17</v>
      </c>
      <c r="B41" s="5" t="s">
        <v>22</v>
      </c>
      <c r="C41" s="458" t="s">
        <v>74</v>
      </c>
      <c r="D41" s="459">
        <v>172.33</v>
      </c>
      <c r="E41" s="13">
        <f t="shared" si="1"/>
        <v>4994.0000000000027</v>
      </c>
    </row>
    <row r="42" spans="1:5" x14ac:dyDescent="0.2">
      <c r="A42" s="14">
        <v>18</v>
      </c>
      <c r="B42" s="5" t="s">
        <v>19</v>
      </c>
      <c r="C42" s="458" t="s">
        <v>54</v>
      </c>
      <c r="D42" s="459">
        <v>170.89</v>
      </c>
      <c r="E42" s="13">
        <f t="shared" si="1"/>
        <v>4850</v>
      </c>
    </row>
    <row r="43" spans="1:5" x14ac:dyDescent="0.2">
      <c r="A43" s="14">
        <v>19</v>
      </c>
      <c r="B43" s="5" t="s">
        <v>97</v>
      </c>
      <c r="C43" s="458" t="s">
        <v>86</v>
      </c>
      <c r="D43" s="459">
        <v>170</v>
      </c>
      <c r="E43" s="13">
        <f t="shared" si="1"/>
        <v>4761.0000000000018</v>
      </c>
    </row>
    <row r="44" spans="1:5" x14ac:dyDescent="0.2">
      <c r="A44" s="14">
        <v>20</v>
      </c>
      <c r="B44" s="5" t="s">
        <v>19</v>
      </c>
      <c r="C44" s="458" t="s">
        <v>79</v>
      </c>
      <c r="D44" s="459">
        <v>168.11</v>
      </c>
      <c r="E44" s="13">
        <f t="shared" si="1"/>
        <v>4572.0000000000027</v>
      </c>
    </row>
    <row r="45" spans="1:5" x14ac:dyDescent="0.2">
      <c r="A45" s="14">
        <v>21</v>
      </c>
      <c r="B45" s="5" t="s">
        <v>19</v>
      </c>
      <c r="C45" s="458" t="s">
        <v>58</v>
      </c>
      <c r="D45" s="459">
        <v>164.78</v>
      </c>
      <c r="E45" s="13">
        <f t="shared" si="1"/>
        <v>4239.0000000000018</v>
      </c>
    </row>
    <row r="46" spans="1:5" x14ac:dyDescent="0.2">
      <c r="A46" s="14">
        <v>22</v>
      </c>
      <c r="B46" s="5" t="s">
        <v>16</v>
      </c>
      <c r="C46" s="458" t="s">
        <v>69</v>
      </c>
      <c r="D46" s="459">
        <v>160.06</v>
      </c>
      <c r="E46" s="13">
        <f t="shared" si="1"/>
        <v>3767.0000000000018</v>
      </c>
    </row>
    <row r="47" spans="1:5" x14ac:dyDescent="0.2">
      <c r="A47" s="14">
        <v>23</v>
      </c>
      <c r="B47" s="5" t="s">
        <v>22</v>
      </c>
      <c r="C47" s="458" t="s">
        <v>180</v>
      </c>
      <c r="D47" s="459">
        <v>159.06</v>
      </c>
      <c r="E47" s="13">
        <f t="shared" si="1"/>
        <v>3667.0000000000018</v>
      </c>
    </row>
    <row r="48" spans="1:5" x14ac:dyDescent="0.2">
      <c r="A48" s="14">
        <v>24</v>
      </c>
      <c r="B48" s="5" t="s">
        <v>22</v>
      </c>
      <c r="C48" s="458" t="s">
        <v>67</v>
      </c>
      <c r="D48" s="459">
        <v>151.16999999999999</v>
      </c>
      <c r="E48" s="13">
        <f t="shared" si="1"/>
        <v>2878</v>
      </c>
    </row>
    <row r="49" spans="1:5" x14ac:dyDescent="0.2">
      <c r="A49" s="14">
        <v>25</v>
      </c>
      <c r="B49" s="5" t="s">
        <v>31</v>
      </c>
      <c r="C49" s="458" t="s">
        <v>88</v>
      </c>
      <c r="D49" s="459">
        <v>145.11000000000001</v>
      </c>
      <c r="E49" s="13">
        <f t="shared" si="1"/>
        <v>2272.0000000000027</v>
      </c>
    </row>
    <row r="50" spans="1:5" x14ac:dyDescent="0.2">
      <c r="A50" s="14">
        <v>26</v>
      </c>
      <c r="B50" s="5"/>
      <c r="C50" s="458" t="s">
        <v>712</v>
      </c>
      <c r="D50" s="459">
        <v>130</v>
      </c>
      <c r="E50" s="13">
        <f t="shared" si="1"/>
        <v>761.00000000000182</v>
      </c>
    </row>
    <row r="51" spans="1:5" x14ac:dyDescent="0.2">
      <c r="A51" s="14">
        <v>27</v>
      </c>
      <c r="B51" s="5" t="s">
        <v>16</v>
      </c>
      <c r="C51" s="458" t="s">
        <v>287</v>
      </c>
      <c r="D51" s="459">
        <v>110.89</v>
      </c>
      <c r="E51" s="13">
        <v>500</v>
      </c>
    </row>
    <row r="52" spans="1:5" ht="17" thickBot="1" x14ac:dyDescent="0.25">
      <c r="A52" s="15">
        <v>28</v>
      </c>
      <c r="B52" s="448" t="s">
        <v>16</v>
      </c>
      <c r="C52" s="462" t="s">
        <v>91</v>
      </c>
      <c r="D52" s="463">
        <v>105.39</v>
      </c>
      <c r="E52" s="32">
        <v>500</v>
      </c>
    </row>
  </sheetData>
  <sheetProtection password="FD28" sheet="1" objects="1" scenarios="1"/>
  <mergeCells count="2">
    <mergeCell ref="A1:E1"/>
    <mergeCell ref="A23:E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24" workbookViewId="0">
      <selection activeCell="D29" sqref="D29"/>
    </sheetView>
  </sheetViews>
  <sheetFormatPr baseColWidth="10" defaultRowHeight="16" x14ac:dyDescent="0.2"/>
  <cols>
    <col min="3" max="3" width="19.83203125" bestFit="1" customWidth="1"/>
    <col min="6" max="6" width="12.83203125" bestFit="1" customWidth="1"/>
  </cols>
  <sheetData>
    <row r="1" spans="1:7" x14ac:dyDescent="0.2">
      <c r="A1" s="547" t="s">
        <v>10</v>
      </c>
      <c r="B1" s="548"/>
      <c r="C1" s="548"/>
      <c r="D1" s="548"/>
      <c r="E1" s="681"/>
      <c r="F1" s="2" t="s">
        <v>18</v>
      </c>
      <c r="G1" s="2">
        <v>10000</v>
      </c>
    </row>
    <row r="2" spans="1:7" x14ac:dyDescent="0.2">
      <c r="A2" s="10" t="s">
        <v>1</v>
      </c>
      <c r="B2" s="5" t="s">
        <v>5</v>
      </c>
      <c r="C2" s="5" t="s">
        <v>4</v>
      </c>
      <c r="D2" s="5" t="s">
        <v>9</v>
      </c>
      <c r="E2" s="11" t="s">
        <v>8</v>
      </c>
    </row>
    <row r="3" spans="1:7" x14ac:dyDescent="0.2">
      <c r="A3" s="12">
        <v>1</v>
      </c>
      <c r="B3" s="387" t="s">
        <v>16</v>
      </c>
      <c r="C3" s="387" t="s">
        <v>17</v>
      </c>
      <c r="D3" s="7">
        <v>184.63</v>
      </c>
      <c r="E3" s="13">
        <f>G$1-((D$3-D3)*100)</f>
        <v>10000</v>
      </c>
      <c r="F3" s="3"/>
      <c r="G3" s="3"/>
    </row>
    <row r="4" spans="1:7" x14ac:dyDescent="0.2">
      <c r="A4" s="14">
        <v>2</v>
      </c>
      <c r="B4" s="384" t="s">
        <v>19</v>
      </c>
      <c r="C4" s="384" t="s">
        <v>27</v>
      </c>
      <c r="D4" s="8">
        <v>174.13</v>
      </c>
      <c r="E4" s="13">
        <f t="shared" ref="E4:E21" si="0">G$1-((D$3-D4)*100)</f>
        <v>8950</v>
      </c>
    </row>
    <row r="5" spans="1:7" x14ac:dyDescent="0.2">
      <c r="A5" s="14">
        <v>3</v>
      </c>
      <c r="B5" s="384" t="s">
        <v>19</v>
      </c>
      <c r="C5" s="384" t="s">
        <v>20</v>
      </c>
      <c r="D5" s="8">
        <v>171.17</v>
      </c>
      <c r="E5" s="13">
        <f t="shared" si="0"/>
        <v>8654</v>
      </c>
    </row>
    <row r="6" spans="1:7" x14ac:dyDescent="0.2">
      <c r="A6" s="14">
        <v>4</v>
      </c>
      <c r="B6" s="384" t="s">
        <v>19</v>
      </c>
      <c r="C6" s="384" t="s">
        <v>29</v>
      </c>
      <c r="D6" s="8">
        <v>162.75</v>
      </c>
      <c r="E6" s="13">
        <f t="shared" si="0"/>
        <v>7812</v>
      </c>
    </row>
    <row r="7" spans="1:7" x14ac:dyDescent="0.2">
      <c r="A7" s="14">
        <v>5</v>
      </c>
      <c r="B7" s="384" t="s">
        <v>22</v>
      </c>
      <c r="C7" s="384" t="s">
        <v>21</v>
      </c>
      <c r="D7" s="8">
        <v>162.16999999999999</v>
      </c>
      <c r="E7" s="13">
        <f t="shared" si="0"/>
        <v>7753.9999999999991</v>
      </c>
    </row>
    <row r="8" spans="1:7" x14ac:dyDescent="0.2">
      <c r="A8" s="14">
        <v>6</v>
      </c>
      <c r="B8" s="384" t="s">
        <v>22</v>
      </c>
      <c r="C8" s="384" t="s">
        <v>26</v>
      </c>
      <c r="D8" s="8">
        <v>162.16999999999999</v>
      </c>
      <c r="E8" s="13">
        <f t="shared" si="0"/>
        <v>7753.9999999999991</v>
      </c>
    </row>
    <row r="9" spans="1:7" x14ac:dyDescent="0.2">
      <c r="A9" s="14">
        <v>7</v>
      </c>
      <c r="B9" s="384" t="s">
        <v>97</v>
      </c>
      <c r="C9" s="384" t="s">
        <v>25</v>
      </c>
      <c r="D9" s="8">
        <v>161.46</v>
      </c>
      <c r="E9" s="13">
        <f t="shared" si="0"/>
        <v>7683.0000000000018</v>
      </c>
    </row>
    <row r="10" spans="1:7" x14ac:dyDescent="0.2">
      <c r="A10" s="14">
        <v>8</v>
      </c>
      <c r="B10" s="384" t="s">
        <v>16</v>
      </c>
      <c r="C10" s="384" t="s">
        <v>23</v>
      </c>
      <c r="D10" s="8">
        <v>158.71</v>
      </c>
      <c r="E10" s="13">
        <f t="shared" si="0"/>
        <v>7408.0000000000018</v>
      </c>
    </row>
    <row r="11" spans="1:7" x14ac:dyDescent="0.2">
      <c r="A11" s="14">
        <v>9</v>
      </c>
      <c r="B11" s="384" t="s">
        <v>16</v>
      </c>
      <c r="C11" s="384" t="s">
        <v>36</v>
      </c>
      <c r="D11" s="8">
        <v>157.41999999999999</v>
      </c>
      <c r="E11" s="13">
        <f t="shared" si="0"/>
        <v>7278.9999999999991</v>
      </c>
    </row>
    <row r="12" spans="1:7" x14ac:dyDescent="0.2">
      <c r="A12" s="14">
        <v>10</v>
      </c>
      <c r="B12" s="384" t="s">
        <v>22</v>
      </c>
      <c r="C12" s="384" t="s">
        <v>30</v>
      </c>
      <c r="D12" s="8">
        <v>156.71</v>
      </c>
      <c r="E12" s="13">
        <f t="shared" si="0"/>
        <v>7208.0000000000018</v>
      </c>
    </row>
    <row r="13" spans="1:7" x14ac:dyDescent="0.2">
      <c r="A13" s="14">
        <v>11</v>
      </c>
      <c r="B13" s="384" t="s">
        <v>16</v>
      </c>
      <c r="C13" s="384" t="s">
        <v>35</v>
      </c>
      <c r="D13" s="8">
        <v>156</v>
      </c>
      <c r="E13" s="13">
        <f t="shared" si="0"/>
        <v>7137</v>
      </c>
    </row>
    <row r="14" spans="1:7" x14ac:dyDescent="0.2">
      <c r="A14" s="14">
        <v>12</v>
      </c>
      <c r="B14" s="384" t="s">
        <v>97</v>
      </c>
      <c r="C14" s="384" t="s">
        <v>38</v>
      </c>
      <c r="D14" s="8">
        <v>151.29</v>
      </c>
      <c r="E14" s="13">
        <f t="shared" si="0"/>
        <v>6666</v>
      </c>
    </row>
    <row r="15" spans="1:7" x14ac:dyDescent="0.2">
      <c r="A15" s="14">
        <v>13</v>
      </c>
      <c r="B15" s="384" t="s">
        <v>22</v>
      </c>
      <c r="C15" s="384" t="s">
        <v>46</v>
      </c>
      <c r="D15" s="8">
        <v>150.79</v>
      </c>
      <c r="E15" s="13">
        <f t="shared" si="0"/>
        <v>6616</v>
      </c>
    </row>
    <row r="16" spans="1:7" x14ac:dyDescent="0.2">
      <c r="A16" s="14">
        <v>14</v>
      </c>
      <c r="B16" s="384" t="s">
        <v>16</v>
      </c>
      <c r="C16" s="384" t="s">
        <v>345</v>
      </c>
      <c r="D16" s="8">
        <v>134.96</v>
      </c>
      <c r="E16" s="13">
        <f t="shared" si="0"/>
        <v>5033.0000000000009</v>
      </c>
    </row>
    <row r="17" spans="1:7" x14ac:dyDescent="0.2">
      <c r="A17" s="14">
        <v>15</v>
      </c>
      <c r="B17" s="384" t="s">
        <v>16</v>
      </c>
      <c r="C17" s="385" t="s">
        <v>41</v>
      </c>
      <c r="D17" s="8">
        <v>132.63</v>
      </c>
      <c r="E17" s="13">
        <f t="shared" si="0"/>
        <v>4800</v>
      </c>
    </row>
    <row r="18" spans="1:7" x14ac:dyDescent="0.2">
      <c r="A18" s="14">
        <v>16</v>
      </c>
      <c r="B18" s="384" t="s">
        <v>16</v>
      </c>
      <c r="C18" s="385" t="s">
        <v>726</v>
      </c>
      <c r="D18" s="8">
        <v>127.63</v>
      </c>
      <c r="E18" s="13">
        <f t="shared" si="0"/>
        <v>4300</v>
      </c>
    </row>
    <row r="19" spans="1:7" x14ac:dyDescent="0.2">
      <c r="A19" s="14">
        <v>17</v>
      </c>
      <c r="B19" s="384" t="s">
        <v>16</v>
      </c>
      <c r="C19" s="385" t="s">
        <v>47</v>
      </c>
      <c r="D19" s="8">
        <v>122</v>
      </c>
      <c r="E19" s="13">
        <f t="shared" si="0"/>
        <v>3737</v>
      </c>
    </row>
    <row r="20" spans="1:7" x14ac:dyDescent="0.2">
      <c r="A20" s="14">
        <v>18</v>
      </c>
      <c r="B20" s="384" t="s">
        <v>16</v>
      </c>
      <c r="C20" s="385" t="s">
        <v>683</v>
      </c>
      <c r="D20" s="8">
        <v>121.96</v>
      </c>
      <c r="E20" s="13">
        <f t="shared" si="0"/>
        <v>3733</v>
      </c>
    </row>
    <row r="21" spans="1:7" x14ac:dyDescent="0.2">
      <c r="A21" s="14">
        <v>19</v>
      </c>
      <c r="B21" s="384" t="s">
        <v>16</v>
      </c>
      <c r="C21" s="385" t="s">
        <v>42</v>
      </c>
      <c r="D21" s="8">
        <f>2185/24</f>
        <v>91.041666666666671</v>
      </c>
      <c r="E21" s="405">
        <f t="shared" si="0"/>
        <v>641.16666666666788</v>
      </c>
    </row>
    <row r="22" spans="1:7" ht="17" thickBot="1" x14ac:dyDescent="0.25">
      <c r="A22" s="15">
        <v>20</v>
      </c>
      <c r="B22" s="386" t="s">
        <v>16</v>
      </c>
      <c r="C22" s="386" t="s">
        <v>45</v>
      </c>
      <c r="D22" s="18">
        <f>1005/24</f>
        <v>41.875</v>
      </c>
      <c r="E22" s="32">
        <v>500</v>
      </c>
    </row>
    <row r="23" spans="1:7" ht="17" thickBot="1" x14ac:dyDescent="0.25">
      <c r="A23" s="39"/>
      <c r="B23" s="40"/>
      <c r="C23" s="40"/>
      <c r="D23" s="41"/>
      <c r="E23" s="42"/>
    </row>
    <row r="24" spans="1:7" ht="17" thickBot="1" x14ac:dyDescent="0.25">
      <c r="A24" s="672" t="s">
        <v>12</v>
      </c>
      <c r="B24" s="673"/>
      <c r="C24" s="673"/>
      <c r="D24" s="673"/>
      <c r="E24" s="674"/>
      <c r="F24" s="2" t="s">
        <v>18</v>
      </c>
      <c r="G24" s="2">
        <v>10000</v>
      </c>
    </row>
    <row r="25" spans="1:7" ht="17" thickBot="1" x14ac:dyDescent="0.25">
      <c r="A25" s="528" t="s">
        <v>1</v>
      </c>
      <c r="B25" s="529" t="s">
        <v>5</v>
      </c>
      <c r="C25" s="529" t="s">
        <v>4</v>
      </c>
      <c r="D25" s="529" t="s">
        <v>9</v>
      </c>
      <c r="E25" s="530" t="s">
        <v>8</v>
      </c>
    </row>
    <row r="26" spans="1:7" x14ac:dyDescent="0.2">
      <c r="A26" s="33">
        <v>1</v>
      </c>
      <c r="B26" s="531" t="s">
        <v>16</v>
      </c>
      <c r="C26" s="532" t="s">
        <v>53</v>
      </c>
      <c r="D26" s="35">
        <v>192.79</v>
      </c>
      <c r="E26" s="19">
        <f t="shared" ref="E26:E56" si="1">G$1-((D$26-D26)*100)</f>
        <v>10000</v>
      </c>
    </row>
    <row r="27" spans="1:7" x14ac:dyDescent="0.2">
      <c r="A27" s="14">
        <v>2</v>
      </c>
      <c r="B27" s="384" t="s">
        <v>31</v>
      </c>
      <c r="C27" s="385" t="s">
        <v>727</v>
      </c>
      <c r="D27" s="8">
        <v>187.92</v>
      </c>
      <c r="E27" s="13">
        <f t="shared" si="1"/>
        <v>9513</v>
      </c>
    </row>
    <row r="28" spans="1:7" x14ac:dyDescent="0.2">
      <c r="A28" s="14">
        <v>3</v>
      </c>
      <c r="B28" s="384" t="s">
        <v>19</v>
      </c>
      <c r="C28" s="384" t="s">
        <v>49</v>
      </c>
      <c r="D28" s="8">
        <v>187.79</v>
      </c>
      <c r="E28" s="13">
        <f t="shared" si="1"/>
        <v>9500</v>
      </c>
    </row>
    <row r="29" spans="1:7" x14ac:dyDescent="0.2">
      <c r="A29" s="14">
        <v>4</v>
      </c>
      <c r="B29" s="384" t="s">
        <v>19</v>
      </c>
      <c r="C29" s="385" t="s">
        <v>54</v>
      </c>
      <c r="D29" s="8">
        <v>185.83</v>
      </c>
      <c r="E29" s="13">
        <f t="shared" si="1"/>
        <v>9304.0000000000018</v>
      </c>
    </row>
    <row r="30" spans="1:7" x14ac:dyDescent="0.2">
      <c r="A30" s="14">
        <v>5</v>
      </c>
      <c r="B30" s="384" t="s">
        <v>16</v>
      </c>
      <c r="C30" s="385" t="s">
        <v>50</v>
      </c>
      <c r="D30" s="8">
        <v>184.63</v>
      </c>
      <c r="E30" s="13">
        <f t="shared" si="1"/>
        <v>9184</v>
      </c>
    </row>
    <row r="31" spans="1:7" x14ac:dyDescent="0.2">
      <c r="A31" s="14">
        <v>6</v>
      </c>
      <c r="B31" s="384" t="s">
        <v>16</v>
      </c>
      <c r="C31" s="385" t="s">
        <v>62</v>
      </c>
      <c r="D31" s="8">
        <v>184.54</v>
      </c>
      <c r="E31" s="13">
        <f t="shared" si="1"/>
        <v>9175</v>
      </c>
    </row>
    <row r="32" spans="1:7" x14ac:dyDescent="0.2">
      <c r="A32" s="14">
        <v>7</v>
      </c>
      <c r="B32" s="384" t="s">
        <v>31</v>
      </c>
      <c r="C32" s="385" t="s">
        <v>61</v>
      </c>
      <c r="D32" s="8">
        <v>184.46</v>
      </c>
      <c r="E32" s="13">
        <f t="shared" si="1"/>
        <v>9167.0000000000018</v>
      </c>
    </row>
    <row r="33" spans="1:5" x14ac:dyDescent="0.2">
      <c r="A33" s="14">
        <v>8</v>
      </c>
      <c r="B33" s="384" t="s">
        <v>16</v>
      </c>
      <c r="C33" s="385" t="s">
        <v>339</v>
      </c>
      <c r="D33" s="8">
        <v>179.46</v>
      </c>
      <c r="E33" s="13">
        <f t="shared" si="1"/>
        <v>8667.0000000000018</v>
      </c>
    </row>
    <row r="34" spans="1:5" x14ac:dyDescent="0.2">
      <c r="A34" s="14">
        <v>9</v>
      </c>
      <c r="B34" s="384" t="s">
        <v>22</v>
      </c>
      <c r="C34" s="385" t="s">
        <v>56</v>
      </c>
      <c r="D34" s="8">
        <v>178.63</v>
      </c>
      <c r="E34" s="13">
        <f t="shared" si="1"/>
        <v>8584</v>
      </c>
    </row>
    <row r="35" spans="1:5" x14ac:dyDescent="0.2">
      <c r="A35" s="14">
        <v>10</v>
      </c>
      <c r="B35" s="384" t="s">
        <v>22</v>
      </c>
      <c r="C35" s="385" t="s">
        <v>89</v>
      </c>
      <c r="D35" s="8">
        <v>177.96</v>
      </c>
      <c r="E35" s="13">
        <f t="shared" si="1"/>
        <v>8517.0000000000018</v>
      </c>
    </row>
    <row r="36" spans="1:5" x14ac:dyDescent="0.2">
      <c r="A36" s="14">
        <v>11</v>
      </c>
      <c r="B36" s="384" t="s">
        <v>22</v>
      </c>
      <c r="C36" s="385" t="s">
        <v>153</v>
      </c>
      <c r="D36" s="8">
        <v>177.46</v>
      </c>
      <c r="E36" s="13">
        <f t="shared" si="1"/>
        <v>8467.0000000000018</v>
      </c>
    </row>
    <row r="37" spans="1:5" x14ac:dyDescent="0.2">
      <c r="A37" s="14">
        <v>12</v>
      </c>
      <c r="B37" s="384" t="s">
        <v>19</v>
      </c>
      <c r="C37" s="385" t="s">
        <v>695</v>
      </c>
      <c r="D37" s="8">
        <v>176.71</v>
      </c>
      <c r="E37" s="13">
        <f t="shared" si="1"/>
        <v>8392.0000000000018</v>
      </c>
    </row>
    <row r="38" spans="1:5" x14ac:dyDescent="0.2">
      <c r="A38" s="14">
        <v>13</v>
      </c>
      <c r="B38" s="384" t="s">
        <v>16</v>
      </c>
      <c r="C38" s="385" t="s">
        <v>68</v>
      </c>
      <c r="D38" s="8">
        <v>176.04</v>
      </c>
      <c r="E38" s="13">
        <f t="shared" si="1"/>
        <v>8325</v>
      </c>
    </row>
    <row r="39" spans="1:5" x14ac:dyDescent="0.2">
      <c r="A39" s="14">
        <v>14</v>
      </c>
      <c r="B39" s="384" t="s">
        <v>16</v>
      </c>
      <c r="C39" s="384" t="s">
        <v>728</v>
      </c>
      <c r="D39" s="8">
        <v>174.17</v>
      </c>
      <c r="E39" s="13">
        <f t="shared" si="1"/>
        <v>8138</v>
      </c>
    </row>
    <row r="40" spans="1:5" x14ac:dyDescent="0.2">
      <c r="A40" s="14">
        <v>15</v>
      </c>
      <c r="B40" s="384" t="s">
        <v>16</v>
      </c>
      <c r="C40" s="385" t="s">
        <v>66</v>
      </c>
      <c r="D40" s="8">
        <v>174.04</v>
      </c>
      <c r="E40" s="13">
        <f t="shared" si="1"/>
        <v>8125</v>
      </c>
    </row>
    <row r="41" spans="1:5" x14ac:dyDescent="0.2">
      <c r="A41" s="14">
        <v>16</v>
      </c>
      <c r="B41" s="384" t="s">
        <v>16</v>
      </c>
      <c r="C41" s="385" t="s">
        <v>52</v>
      </c>
      <c r="D41" s="8">
        <v>173.96</v>
      </c>
      <c r="E41" s="13">
        <f t="shared" si="1"/>
        <v>8117.0000000000018</v>
      </c>
    </row>
    <row r="42" spans="1:5" x14ac:dyDescent="0.2">
      <c r="A42" s="14">
        <v>17</v>
      </c>
      <c r="B42" s="384" t="s">
        <v>22</v>
      </c>
      <c r="C42" s="385" t="s">
        <v>76</v>
      </c>
      <c r="D42" s="8">
        <v>169.58</v>
      </c>
      <c r="E42" s="13">
        <f t="shared" si="1"/>
        <v>7679.0000000000018</v>
      </c>
    </row>
    <row r="43" spans="1:5" x14ac:dyDescent="0.2">
      <c r="A43" s="14">
        <v>18</v>
      </c>
      <c r="B43" s="384" t="s">
        <v>19</v>
      </c>
      <c r="C43" s="385" t="s">
        <v>78</v>
      </c>
      <c r="D43" s="8">
        <v>169.21</v>
      </c>
      <c r="E43" s="13">
        <f t="shared" si="1"/>
        <v>7642.0000000000018</v>
      </c>
    </row>
    <row r="44" spans="1:5" x14ac:dyDescent="0.2">
      <c r="A44" s="14">
        <v>19</v>
      </c>
      <c r="B44" s="384" t="s">
        <v>19</v>
      </c>
      <c r="C44" s="385" t="s">
        <v>73</v>
      </c>
      <c r="D44" s="8">
        <v>167.83</v>
      </c>
      <c r="E44" s="13">
        <f t="shared" si="1"/>
        <v>7504.0000000000018</v>
      </c>
    </row>
    <row r="45" spans="1:5" x14ac:dyDescent="0.2">
      <c r="A45" s="14">
        <v>20</v>
      </c>
      <c r="B45" s="384" t="s">
        <v>97</v>
      </c>
      <c r="C45" s="385" t="s">
        <v>81</v>
      </c>
      <c r="D45" s="8">
        <v>166.15</v>
      </c>
      <c r="E45" s="13">
        <f t="shared" si="1"/>
        <v>7336.0000000000018</v>
      </c>
    </row>
    <row r="46" spans="1:5" x14ac:dyDescent="0.2">
      <c r="A46" s="14">
        <v>21</v>
      </c>
      <c r="B46" s="384" t="s">
        <v>97</v>
      </c>
      <c r="C46" s="385" t="s">
        <v>55</v>
      </c>
      <c r="D46" s="8">
        <v>165.75</v>
      </c>
      <c r="E46" s="13">
        <f t="shared" si="1"/>
        <v>7296.0000000000009</v>
      </c>
    </row>
    <row r="47" spans="1:5" x14ac:dyDescent="0.2">
      <c r="A47" s="14">
        <v>22</v>
      </c>
      <c r="B47" s="384" t="s">
        <v>97</v>
      </c>
      <c r="C47" s="385" t="s">
        <v>83</v>
      </c>
      <c r="D47" s="8">
        <v>164.96</v>
      </c>
      <c r="E47" s="13">
        <f t="shared" si="1"/>
        <v>7217.0000000000018</v>
      </c>
    </row>
    <row r="48" spans="1:5" x14ac:dyDescent="0.2">
      <c r="A48" s="14">
        <v>23</v>
      </c>
      <c r="B48" s="384" t="s">
        <v>22</v>
      </c>
      <c r="C48" s="385" t="s">
        <v>203</v>
      </c>
      <c r="D48" s="8">
        <v>161.91999999999999</v>
      </c>
      <c r="E48" s="13">
        <f t="shared" si="1"/>
        <v>6913</v>
      </c>
    </row>
    <row r="49" spans="1:5" x14ac:dyDescent="0.2">
      <c r="A49" s="14">
        <v>24</v>
      </c>
      <c r="B49" s="384" t="s">
        <v>97</v>
      </c>
      <c r="C49" s="385" t="s">
        <v>245</v>
      </c>
      <c r="D49" s="8">
        <v>161.29</v>
      </c>
      <c r="E49" s="13">
        <f t="shared" si="1"/>
        <v>6850</v>
      </c>
    </row>
    <row r="50" spans="1:5" x14ac:dyDescent="0.2">
      <c r="A50" s="14">
        <v>25</v>
      </c>
      <c r="B50" s="384" t="s">
        <v>22</v>
      </c>
      <c r="C50" s="385" t="s">
        <v>180</v>
      </c>
      <c r="D50" s="8">
        <v>161.25</v>
      </c>
      <c r="E50" s="13">
        <f t="shared" si="1"/>
        <v>6846.0000000000009</v>
      </c>
    </row>
    <row r="51" spans="1:5" x14ac:dyDescent="0.2">
      <c r="A51" s="14">
        <v>26</v>
      </c>
      <c r="B51" s="384" t="s">
        <v>19</v>
      </c>
      <c r="C51" s="384" t="s">
        <v>72</v>
      </c>
      <c r="D51" s="8">
        <v>158.04</v>
      </c>
      <c r="E51" s="13">
        <f t="shared" si="1"/>
        <v>6525</v>
      </c>
    </row>
    <row r="52" spans="1:5" x14ac:dyDescent="0.2">
      <c r="A52" s="14">
        <v>27</v>
      </c>
      <c r="B52" s="384" t="s">
        <v>22</v>
      </c>
      <c r="C52" s="385" t="s">
        <v>67</v>
      </c>
      <c r="D52" s="8">
        <v>156.75</v>
      </c>
      <c r="E52" s="13">
        <f t="shared" si="1"/>
        <v>6396.0000000000009</v>
      </c>
    </row>
    <row r="53" spans="1:5" x14ac:dyDescent="0.2">
      <c r="A53" s="14">
        <v>28</v>
      </c>
      <c r="B53" s="384" t="s">
        <v>22</v>
      </c>
      <c r="C53" s="385" t="s">
        <v>75</v>
      </c>
      <c r="D53" s="8">
        <v>153.04</v>
      </c>
      <c r="E53" s="13">
        <f t="shared" si="1"/>
        <v>6025</v>
      </c>
    </row>
    <row r="54" spans="1:5" x14ac:dyDescent="0.2">
      <c r="A54" s="14">
        <v>29</v>
      </c>
      <c r="B54" s="384"/>
      <c r="C54" s="385" t="s">
        <v>729</v>
      </c>
      <c r="D54" s="8">
        <v>145.38</v>
      </c>
      <c r="E54" s="13">
        <f t="shared" si="1"/>
        <v>5259</v>
      </c>
    </row>
    <row r="55" spans="1:5" x14ac:dyDescent="0.2">
      <c r="A55" s="14">
        <v>30</v>
      </c>
      <c r="B55" s="384" t="s">
        <v>97</v>
      </c>
      <c r="C55" s="385" t="s">
        <v>360</v>
      </c>
      <c r="D55" s="8">
        <v>142.75</v>
      </c>
      <c r="E55" s="13">
        <f t="shared" si="1"/>
        <v>4996.0000000000009</v>
      </c>
    </row>
    <row r="56" spans="1:5" x14ac:dyDescent="0.2">
      <c r="A56" s="14">
        <v>31</v>
      </c>
      <c r="B56" s="41"/>
      <c r="C56" s="384" t="s">
        <v>243</v>
      </c>
      <c r="D56" s="8">
        <f>2544/24</f>
        <v>106</v>
      </c>
      <c r="E56" s="13">
        <f t="shared" si="1"/>
        <v>1321</v>
      </c>
    </row>
    <row r="57" spans="1:5" ht="17" thickBot="1" x14ac:dyDescent="0.25">
      <c r="A57" s="15">
        <v>32</v>
      </c>
      <c r="B57" s="386"/>
      <c r="C57" s="388" t="s">
        <v>301</v>
      </c>
      <c r="D57" s="18">
        <f>1225/24</f>
        <v>51.041666666666664</v>
      </c>
      <c r="E57" s="32">
        <v>500</v>
      </c>
    </row>
  </sheetData>
  <sheetProtection password="FD28" sheet="1" objects="1" scenarios="1"/>
  <sortState ref="B34:E57">
    <sortCondition descending="1" ref="D34:D57"/>
  </sortState>
  <mergeCells count="2">
    <mergeCell ref="A1:E1"/>
    <mergeCell ref="A24:E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55" workbookViewId="0">
      <selection activeCell="G62" sqref="G62"/>
    </sheetView>
  </sheetViews>
  <sheetFormatPr baseColWidth="10" defaultRowHeight="16" x14ac:dyDescent="0.2"/>
  <cols>
    <col min="6" max="6" width="12.83203125" bestFit="1" customWidth="1"/>
  </cols>
  <sheetData>
    <row r="1" spans="1:7" x14ac:dyDescent="0.2">
      <c r="A1" s="547" t="s">
        <v>10</v>
      </c>
      <c r="B1" s="548"/>
      <c r="C1" s="548"/>
      <c r="D1" s="548"/>
      <c r="E1" s="681"/>
      <c r="F1" s="2" t="s">
        <v>18</v>
      </c>
      <c r="G1" s="2">
        <v>8000</v>
      </c>
    </row>
    <row r="2" spans="1:7" x14ac:dyDescent="0.2">
      <c r="A2" s="10" t="s">
        <v>1</v>
      </c>
      <c r="B2" s="5" t="s">
        <v>5</v>
      </c>
      <c r="C2" s="5" t="s">
        <v>4</v>
      </c>
      <c r="D2" s="5" t="s">
        <v>9</v>
      </c>
      <c r="E2" s="11" t="s">
        <v>8</v>
      </c>
    </row>
    <row r="3" spans="1:7" x14ac:dyDescent="0.2">
      <c r="A3" s="12">
        <v>1</v>
      </c>
      <c r="B3" s="6"/>
      <c r="C3" s="6"/>
      <c r="D3" s="7"/>
      <c r="E3" s="13">
        <f>G$1-((D$3-D3)*100)</f>
        <v>8000</v>
      </c>
      <c r="F3" s="3"/>
      <c r="G3" s="3"/>
    </row>
    <row r="4" spans="1:7" x14ac:dyDescent="0.2">
      <c r="A4" s="14">
        <v>2</v>
      </c>
      <c r="B4" s="4"/>
      <c r="C4" s="4"/>
      <c r="D4" s="8"/>
      <c r="E4" s="13">
        <f t="shared" ref="E4:E59" si="0">G$1-((D$3-D4)*100)</f>
        <v>8000</v>
      </c>
    </row>
    <row r="5" spans="1:7" x14ac:dyDescent="0.2">
      <c r="A5" s="14">
        <v>3</v>
      </c>
      <c r="B5" s="4"/>
      <c r="C5" s="4"/>
      <c r="D5" s="8"/>
      <c r="E5" s="13">
        <f t="shared" si="0"/>
        <v>8000</v>
      </c>
    </row>
    <row r="6" spans="1:7" x14ac:dyDescent="0.2">
      <c r="A6" s="14">
        <v>4</v>
      </c>
      <c r="B6" s="4"/>
      <c r="C6" s="4"/>
      <c r="D6" s="8"/>
      <c r="E6" s="13">
        <f t="shared" si="0"/>
        <v>8000</v>
      </c>
    </row>
    <row r="7" spans="1:7" x14ac:dyDescent="0.2">
      <c r="A7" s="14">
        <v>5</v>
      </c>
      <c r="B7" s="4"/>
      <c r="C7" s="4"/>
      <c r="D7" s="8"/>
      <c r="E7" s="13">
        <f t="shared" si="0"/>
        <v>8000</v>
      </c>
    </row>
    <row r="8" spans="1:7" x14ac:dyDescent="0.2">
      <c r="A8" s="14">
        <v>6</v>
      </c>
      <c r="B8" s="4"/>
      <c r="C8" s="4"/>
      <c r="D8" s="8"/>
      <c r="E8" s="13">
        <f t="shared" si="0"/>
        <v>8000</v>
      </c>
    </row>
    <row r="9" spans="1:7" x14ac:dyDescent="0.2">
      <c r="A9" s="14">
        <v>7</v>
      </c>
      <c r="B9" s="4"/>
      <c r="C9" s="4"/>
      <c r="D9" s="8"/>
      <c r="E9" s="13">
        <f t="shared" si="0"/>
        <v>8000</v>
      </c>
    </row>
    <row r="10" spans="1:7" x14ac:dyDescent="0.2">
      <c r="A10" s="14">
        <v>8</v>
      </c>
      <c r="B10" s="4"/>
      <c r="C10" s="4"/>
      <c r="D10" s="8"/>
      <c r="E10" s="13">
        <f t="shared" si="0"/>
        <v>8000</v>
      </c>
    </row>
    <row r="11" spans="1:7" x14ac:dyDescent="0.2">
      <c r="A11" s="14">
        <v>9</v>
      </c>
      <c r="B11" s="4"/>
      <c r="C11" s="4"/>
      <c r="D11" s="8"/>
      <c r="E11" s="13">
        <f t="shared" si="0"/>
        <v>8000</v>
      </c>
    </row>
    <row r="12" spans="1:7" x14ac:dyDescent="0.2">
      <c r="A12" s="14">
        <v>10</v>
      </c>
      <c r="B12" s="4"/>
      <c r="C12" s="4"/>
      <c r="D12" s="8"/>
      <c r="E12" s="13">
        <f t="shared" si="0"/>
        <v>8000</v>
      </c>
    </row>
    <row r="13" spans="1:7" x14ac:dyDescent="0.2">
      <c r="A13" s="14">
        <v>11</v>
      </c>
      <c r="B13" s="4"/>
      <c r="C13" s="4"/>
      <c r="D13" s="8"/>
      <c r="E13" s="13">
        <f t="shared" si="0"/>
        <v>8000</v>
      </c>
    </row>
    <row r="14" spans="1:7" x14ac:dyDescent="0.2">
      <c r="A14" s="14">
        <v>12</v>
      </c>
      <c r="B14" s="4"/>
      <c r="C14" s="4"/>
      <c r="D14" s="8"/>
      <c r="E14" s="13">
        <f t="shared" si="0"/>
        <v>8000</v>
      </c>
    </row>
    <row r="15" spans="1:7" x14ac:dyDescent="0.2">
      <c r="A15" s="14">
        <v>13</v>
      </c>
      <c r="B15" s="4"/>
      <c r="C15" s="4"/>
      <c r="D15" s="8"/>
      <c r="E15" s="13">
        <f t="shared" si="0"/>
        <v>8000</v>
      </c>
    </row>
    <row r="16" spans="1:7" x14ac:dyDescent="0.2">
      <c r="A16" s="14">
        <v>14</v>
      </c>
      <c r="B16" s="4"/>
      <c r="C16" s="4"/>
      <c r="D16" s="8"/>
      <c r="E16" s="13">
        <f t="shared" si="0"/>
        <v>8000</v>
      </c>
    </row>
    <row r="17" spans="1:5" x14ac:dyDescent="0.2">
      <c r="A17" s="14">
        <v>15</v>
      </c>
      <c r="B17" s="4"/>
      <c r="C17" s="9"/>
      <c r="D17" s="8"/>
      <c r="E17" s="13">
        <f t="shared" si="0"/>
        <v>8000</v>
      </c>
    </row>
    <row r="18" spans="1:5" x14ac:dyDescent="0.2">
      <c r="A18" s="14">
        <v>16</v>
      </c>
      <c r="B18" s="4"/>
      <c r="C18" s="9"/>
      <c r="D18" s="8"/>
      <c r="E18" s="13">
        <f t="shared" si="0"/>
        <v>8000</v>
      </c>
    </row>
    <row r="19" spans="1:5" x14ac:dyDescent="0.2">
      <c r="A19" s="14">
        <v>17</v>
      </c>
      <c r="B19" s="4"/>
      <c r="C19" s="9"/>
      <c r="D19" s="8"/>
      <c r="E19" s="13">
        <f t="shared" si="0"/>
        <v>8000</v>
      </c>
    </row>
    <row r="20" spans="1:5" x14ac:dyDescent="0.2">
      <c r="A20" s="14">
        <v>18</v>
      </c>
      <c r="B20" s="4"/>
      <c r="C20" s="9"/>
      <c r="D20" s="8"/>
      <c r="E20" s="13">
        <f t="shared" si="0"/>
        <v>8000</v>
      </c>
    </row>
    <row r="21" spans="1:5" x14ac:dyDescent="0.2">
      <c r="A21" s="14">
        <v>19</v>
      </c>
      <c r="B21" s="4"/>
      <c r="C21" s="9"/>
      <c r="D21" s="8"/>
      <c r="E21" s="13">
        <f t="shared" si="0"/>
        <v>8000</v>
      </c>
    </row>
    <row r="22" spans="1:5" x14ac:dyDescent="0.2">
      <c r="A22" s="14">
        <v>20</v>
      </c>
      <c r="B22" s="4"/>
      <c r="C22" s="9"/>
      <c r="D22" s="8"/>
      <c r="E22" s="13">
        <f t="shared" si="0"/>
        <v>8000</v>
      </c>
    </row>
    <row r="23" spans="1:5" x14ac:dyDescent="0.2">
      <c r="A23" s="14">
        <v>21</v>
      </c>
      <c r="B23" s="4"/>
      <c r="C23" s="9"/>
      <c r="D23" s="8"/>
      <c r="E23" s="13">
        <f t="shared" si="0"/>
        <v>8000</v>
      </c>
    </row>
    <row r="24" spans="1:5" x14ac:dyDescent="0.2">
      <c r="A24" s="14">
        <v>22</v>
      </c>
      <c r="B24" s="4"/>
      <c r="C24" s="9"/>
      <c r="D24" s="8"/>
      <c r="E24" s="13">
        <f t="shared" si="0"/>
        <v>8000</v>
      </c>
    </row>
    <row r="25" spans="1:5" x14ac:dyDescent="0.2">
      <c r="A25" s="14">
        <v>23</v>
      </c>
      <c r="B25" s="4"/>
      <c r="C25" s="9"/>
      <c r="D25" s="8"/>
      <c r="E25" s="13">
        <f t="shared" si="0"/>
        <v>8000</v>
      </c>
    </row>
    <row r="26" spans="1:5" x14ac:dyDescent="0.2">
      <c r="A26" s="14">
        <v>24</v>
      </c>
      <c r="B26" s="4"/>
      <c r="C26" s="9"/>
      <c r="D26" s="8"/>
      <c r="E26" s="13">
        <f t="shared" si="0"/>
        <v>8000</v>
      </c>
    </row>
    <row r="27" spans="1:5" x14ac:dyDescent="0.2">
      <c r="A27" s="14">
        <v>25</v>
      </c>
      <c r="B27" s="4"/>
      <c r="C27" s="9"/>
      <c r="D27" s="8"/>
      <c r="E27" s="13">
        <f t="shared" si="0"/>
        <v>8000</v>
      </c>
    </row>
    <row r="28" spans="1:5" x14ac:dyDescent="0.2">
      <c r="A28" s="14">
        <v>26</v>
      </c>
      <c r="B28" s="4"/>
      <c r="C28" s="9"/>
      <c r="D28" s="8"/>
      <c r="E28" s="13">
        <f t="shared" si="0"/>
        <v>8000</v>
      </c>
    </row>
    <row r="29" spans="1:5" x14ac:dyDescent="0.2">
      <c r="A29" s="14">
        <v>27</v>
      </c>
      <c r="B29" s="4"/>
      <c r="C29" s="9"/>
      <c r="D29" s="8"/>
      <c r="E29" s="13">
        <f t="shared" si="0"/>
        <v>8000</v>
      </c>
    </row>
    <row r="30" spans="1:5" x14ac:dyDescent="0.2">
      <c r="A30" s="14">
        <v>28</v>
      </c>
      <c r="B30" s="4"/>
      <c r="C30" s="9"/>
      <c r="D30" s="8"/>
      <c r="E30" s="13">
        <f t="shared" si="0"/>
        <v>8000</v>
      </c>
    </row>
    <row r="31" spans="1:5" x14ac:dyDescent="0.2">
      <c r="A31" s="14">
        <v>29</v>
      </c>
      <c r="B31" s="4"/>
      <c r="C31" s="9"/>
      <c r="D31" s="8"/>
      <c r="E31" s="13">
        <f t="shared" si="0"/>
        <v>8000</v>
      </c>
    </row>
    <row r="32" spans="1:5" x14ac:dyDescent="0.2">
      <c r="A32" s="14">
        <v>30</v>
      </c>
      <c r="B32" s="4"/>
      <c r="C32" s="9"/>
      <c r="D32" s="8"/>
      <c r="E32" s="13">
        <f t="shared" si="0"/>
        <v>8000</v>
      </c>
    </row>
    <row r="33" spans="1:5" x14ac:dyDescent="0.2">
      <c r="A33" s="14">
        <v>31</v>
      </c>
      <c r="B33" s="4"/>
      <c r="C33" s="9"/>
      <c r="D33" s="8"/>
      <c r="E33" s="13">
        <f t="shared" si="0"/>
        <v>8000</v>
      </c>
    </row>
    <row r="34" spans="1:5" x14ac:dyDescent="0.2">
      <c r="A34" s="14">
        <v>32</v>
      </c>
      <c r="B34" s="4"/>
      <c r="C34" s="9"/>
      <c r="D34" s="8"/>
      <c r="E34" s="13">
        <f t="shared" si="0"/>
        <v>8000</v>
      </c>
    </row>
    <row r="35" spans="1:5" x14ac:dyDescent="0.2">
      <c r="A35" s="14">
        <v>33</v>
      </c>
      <c r="B35" s="4"/>
      <c r="C35" s="9"/>
      <c r="D35" s="8"/>
      <c r="E35" s="13">
        <f t="shared" si="0"/>
        <v>8000</v>
      </c>
    </row>
    <row r="36" spans="1:5" x14ac:dyDescent="0.2">
      <c r="A36" s="14">
        <v>34</v>
      </c>
      <c r="B36" s="4"/>
      <c r="C36" s="9"/>
      <c r="D36" s="8"/>
      <c r="E36" s="13">
        <f t="shared" si="0"/>
        <v>8000</v>
      </c>
    </row>
    <row r="37" spans="1:5" x14ac:dyDescent="0.2">
      <c r="A37" s="14">
        <v>35</v>
      </c>
      <c r="B37" s="4"/>
      <c r="C37" s="9"/>
      <c r="D37" s="8"/>
      <c r="E37" s="13">
        <f t="shared" si="0"/>
        <v>8000</v>
      </c>
    </row>
    <row r="38" spans="1:5" x14ac:dyDescent="0.2">
      <c r="A38" s="14">
        <v>36</v>
      </c>
      <c r="B38" s="4"/>
      <c r="C38" s="9"/>
      <c r="D38" s="8"/>
      <c r="E38" s="13">
        <f t="shared" si="0"/>
        <v>8000</v>
      </c>
    </row>
    <row r="39" spans="1:5" x14ac:dyDescent="0.2">
      <c r="A39" s="14">
        <v>37</v>
      </c>
      <c r="B39" s="4"/>
      <c r="C39" s="9"/>
      <c r="D39" s="8"/>
      <c r="E39" s="13">
        <f t="shared" si="0"/>
        <v>8000</v>
      </c>
    </row>
    <row r="40" spans="1:5" x14ac:dyDescent="0.2">
      <c r="A40" s="14">
        <v>38</v>
      </c>
      <c r="B40" s="4"/>
      <c r="C40" s="9"/>
      <c r="D40" s="8"/>
      <c r="E40" s="13">
        <f t="shared" si="0"/>
        <v>8000</v>
      </c>
    </row>
    <row r="41" spans="1:5" x14ac:dyDescent="0.2">
      <c r="A41" s="14">
        <v>39</v>
      </c>
      <c r="B41" s="4"/>
      <c r="C41" s="9"/>
      <c r="D41" s="8"/>
      <c r="E41" s="13">
        <f t="shared" si="0"/>
        <v>8000</v>
      </c>
    </row>
    <row r="42" spans="1:5" x14ac:dyDescent="0.2">
      <c r="A42" s="14">
        <v>40</v>
      </c>
      <c r="B42" s="4"/>
      <c r="C42" s="9"/>
      <c r="D42" s="8"/>
      <c r="E42" s="13">
        <f t="shared" si="0"/>
        <v>8000</v>
      </c>
    </row>
    <row r="43" spans="1:5" x14ac:dyDescent="0.2">
      <c r="A43" s="14">
        <v>41</v>
      </c>
      <c r="B43" s="4"/>
      <c r="C43" s="9"/>
      <c r="D43" s="8"/>
      <c r="E43" s="13">
        <f t="shared" si="0"/>
        <v>8000</v>
      </c>
    </row>
    <row r="44" spans="1:5" x14ac:dyDescent="0.2">
      <c r="A44" s="14">
        <v>42</v>
      </c>
      <c r="B44" s="4"/>
      <c r="C44" s="9"/>
      <c r="D44" s="8"/>
      <c r="E44" s="13">
        <f t="shared" si="0"/>
        <v>8000</v>
      </c>
    </row>
    <row r="45" spans="1:5" x14ac:dyDescent="0.2">
      <c r="A45" s="14">
        <v>43</v>
      </c>
      <c r="B45" s="4"/>
      <c r="C45" s="9"/>
      <c r="D45" s="8"/>
      <c r="E45" s="13">
        <f t="shared" si="0"/>
        <v>8000</v>
      </c>
    </row>
    <row r="46" spans="1:5" x14ac:dyDescent="0.2">
      <c r="A46" s="14">
        <v>44</v>
      </c>
      <c r="B46" s="4"/>
      <c r="C46" s="9"/>
      <c r="D46" s="8"/>
      <c r="E46" s="13">
        <f t="shared" si="0"/>
        <v>8000</v>
      </c>
    </row>
    <row r="47" spans="1:5" x14ac:dyDescent="0.2">
      <c r="A47" s="14">
        <v>45</v>
      </c>
      <c r="B47" s="4"/>
      <c r="C47" s="9"/>
      <c r="D47" s="8"/>
      <c r="E47" s="13">
        <f t="shared" si="0"/>
        <v>8000</v>
      </c>
    </row>
    <row r="48" spans="1:5" x14ac:dyDescent="0.2">
      <c r="A48" s="14">
        <v>46</v>
      </c>
      <c r="B48" s="4"/>
      <c r="C48" s="9"/>
      <c r="D48" s="8"/>
      <c r="E48" s="13">
        <f t="shared" si="0"/>
        <v>8000</v>
      </c>
    </row>
    <row r="49" spans="1:7" x14ac:dyDescent="0.2">
      <c r="A49" s="14">
        <v>47</v>
      </c>
      <c r="B49" s="4"/>
      <c r="C49" s="9"/>
      <c r="D49" s="8"/>
      <c r="E49" s="13">
        <f t="shared" si="0"/>
        <v>8000</v>
      </c>
    </row>
    <row r="50" spans="1:7" x14ac:dyDescent="0.2">
      <c r="A50" s="14">
        <v>48</v>
      </c>
      <c r="B50" s="4"/>
      <c r="C50" s="9"/>
      <c r="D50" s="8"/>
      <c r="E50" s="13">
        <f t="shared" si="0"/>
        <v>8000</v>
      </c>
    </row>
    <row r="51" spans="1:7" x14ac:dyDescent="0.2">
      <c r="A51" s="14">
        <v>49</v>
      </c>
      <c r="B51" s="4"/>
      <c r="C51" s="9"/>
      <c r="D51" s="8"/>
      <c r="E51" s="13">
        <f t="shared" si="0"/>
        <v>8000</v>
      </c>
    </row>
    <row r="52" spans="1:7" x14ac:dyDescent="0.2">
      <c r="A52" s="14">
        <v>50</v>
      </c>
      <c r="B52" s="4"/>
      <c r="C52" s="9"/>
      <c r="D52" s="8"/>
      <c r="E52" s="13">
        <f t="shared" si="0"/>
        <v>8000</v>
      </c>
    </row>
    <row r="53" spans="1:7" x14ac:dyDescent="0.2">
      <c r="A53" s="14">
        <v>51</v>
      </c>
      <c r="B53" s="4"/>
      <c r="C53" s="9"/>
      <c r="D53" s="8"/>
      <c r="E53" s="13">
        <f t="shared" si="0"/>
        <v>8000</v>
      </c>
    </row>
    <row r="54" spans="1:7" x14ac:dyDescent="0.2">
      <c r="A54" s="14">
        <v>52</v>
      </c>
      <c r="B54" s="4"/>
      <c r="C54" s="9"/>
      <c r="D54" s="8"/>
      <c r="E54" s="13">
        <f t="shared" si="0"/>
        <v>8000</v>
      </c>
    </row>
    <row r="55" spans="1:7" x14ac:dyDescent="0.2">
      <c r="A55" s="14">
        <v>53</v>
      </c>
      <c r="B55" s="4"/>
      <c r="C55" s="9"/>
      <c r="D55" s="8"/>
      <c r="E55" s="13">
        <f t="shared" si="0"/>
        <v>8000</v>
      </c>
    </row>
    <row r="56" spans="1:7" x14ac:dyDescent="0.2">
      <c r="A56" s="14">
        <v>54</v>
      </c>
      <c r="B56" s="4"/>
      <c r="C56" s="9"/>
      <c r="D56" s="8"/>
      <c r="E56" s="13">
        <f t="shared" si="0"/>
        <v>8000</v>
      </c>
    </row>
    <row r="57" spans="1:7" x14ac:dyDescent="0.2">
      <c r="A57" s="14">
        <v>55</v>
      </c>
      <c r="B57" s="4"/>
      <c r="C57" s="9"/>
      <c r="D57" s="8"/>
      <c r="E57" s="13">
        <f t="shared" si="0"/>
        <v>8000</v>
      </c>
    </row>
    <row r="58" spans="1:7" x14ac:dyDescent="0.2">
      <c r="A58" s="14">
        <v>56</v>
      </c>
      <c r="B58" s="4"/>
      <c r="C58" s="9"/>
      <c r="D58" s="8"/>
      <c r="E58" s="13">
        <f t="shared" si="0"/>
        <v>8000</v>
      </c>
    </row>
    <row r="59" spans="1:7" ht="17" thickBot="1" x14ac:dyDescent="0.25">
      <c r="A59" s="15">
        <v>57</v>
      </c>
      <c r="B59" s="16"/>
      <c r="C59" s="17"/>
      <c r="D59" s="18"/>
      <c r="E59" s="32">
        <f t="shared" si="0"/>
        <v>8000</v>
      </c>
    </row>
    <row r="60" spans="1:7" ht="17" thickBot="1" x14ac:dyDescent="0.25">
      <c r="A60" s="39"/>
      <c r="B60" s="40"/>
      <c r="C60" s="40"/>
      <c r="D60" s="41"/>
      <c r="E60" s="42"/>
    </row>
    <row r="61" spans="1:7" ht="17" thickBot="1" x14ac:dyDescent="0.25">
      <c r="A61" s="672" t="s">
        <v>12</v>
      </c>
      <c r="B61" s="673"/>
      <c r="C61" s="673"/>
      <c r="D61" s="673"/>
      <c r="E61" s="674"/>
      <c r="F61" s="2" t="s">
        <v>18</v>
      </c>
      <c r="G61" s="2">
        <v>8000</v>
      </c>
    </row>
    <row r="62" spans="1:7" ht="17" thickBot="1" x14ac:dyDescent="0.25">
      <c r="A62" s="36" t="s">
        <v>1</v>
      </c>
      <c r="B62" s="37" t="s">
        <v>5</v>
      </c>
      <c r="C62" s="37" t="s">
        <v>4</v>
      </c>
      <c r="D62" s="37" t="s">
        <v>9</v>
      </c>
      <c r="E62" s="38" t="s">
        <v>8</v>
      </c>
    </row>
    <row r="63" spans="1:7" x14ac:dyDescent="0.2">
      <c r="A63" s="33">
        <v>1</v>
      </c>
      <c r="B63" s="20"/>
      <c r="C63" s="34"/>
      <c r="D63" s="35"/>
      <c r="E63" s="19">
        <f>G$1-((D$63-D63)*100)</f>
        <v>8000</v>
      </c>
    </row>
    <row r="64" spans="1:7" x14ac:dyDescent="0.2">
      <c r="A64" s="14">
        <v>2</v>
      </c>
      <c r="B64" s="4"/>
      <c r="C64" s="9"/>
      <c r="D64" s="8"/>
      <c r="E64" s="13">
        <f t="shared" ref="E64:E127" si="1">G$1-((D$63-D64)*100)</f>
        <v>8000</v>
      </c>
    </row>
    <row r="65" spans="1:5" x14ac:dyDescent="0.2">
      <c r="A65" s="14">
        <v>3</v>
      </c>
      <c r="B65" s="4"/>
      <c r="C65" s="9"/>
      <c r="D65" s="8"/>
      <c r="E65" s="13">
        <f t="shared" si="1"/>
        <v>8000</v>
      </c>
    </row>
    <row r="66" spans="1:5" x14ac:dyDescent="0.2">
      <c r="A66" s="14">
        <v>4</v>
      </c>
      <c r="B66" s="4"/>
      <c r="C66" s="9"/>
      <c r="D66" s="8"/>
      <c r="E66" s="13">
        <f t="shared" si="1"/>
        <v>8000</v>
      </c>
    </row>
    <row r="67" spans="1:5" x14ac:dyDescent="0.2">
      <c r="A67" s="14">
        <v>5</v>
      </c>
      <c r="B67" s="4"/>
      <c r="C67" s="9"/>
      <c r="D67" s="8"/>
      <c r="E67" s="13">
        <f t="shared" si="1"/>
        <v>8000</v>
      </c>
    </row>
    <row r="68" spans="1:5" x14ac:dyDescent="0.2">
      <c r="A68" s="14">
        <v>6</v>
      </c>
      <c r="B68" s="4"/>
      <c r="C68" s="9"/>
      <c r="D68" s="8"/>
      <c r="E68" s="13">
        <f t="shared" si="1"/>
        <v>8000</v>
      </c>
    </row>
    <row r="69" spans="1:5" x14ac:dyDescent="0.2">
      <c r="A69" s="14">
        <v>7</v>
      </c>
      <c r="B69" s="4"/>
      <c r="C69" s="9"/>
      <c r="D69" s="8"/>
      <c r="E69" s="13">
        <f t="shared" si="1"/>
        <v>8000</v>
      </c>
    </row>
    <row r="70" spans="1:5" x14ac:dyDescent="0.2">
      <c r="A70" s="14">
        <v>8</v>
      </c>
      <c r="B70" s="4"/>
      <c r="C70" s="9"/>
      <c r="D70" s="8"/>
      <c r="E70" s="13">
        <f t="shared" si="1"/>
        <v>8000</v>
      </c>
    </row>
    <row r="71" spans="1:5" x14ac:dyDescent="0.2">
      <c r="A71" s="14">
        <v>9</v>
      </c>
      <c r="B71" s="4"/>
      <c r="C71" s="9"/>
      <c r="D71" s="8"/>
      <c r="E71" s="13">
        <f t="shared" si="1"/>
        <v>8000</v>
      </c>
    </row>
    <row r="72" spans="1:5" x14ac:dyDescent="0.2">
      <c r="A72" s="14">
        <v>10</v>
      </c>
      <c r="B72" s="4"/>
      <c r="C72" s="9"/>
      <c r="D72" s="8"/>
      <c r="E72" s="13">
        <f t="shared" si="1"/>
        <v>8000</v>
      </c>
    </row>
    <row r="73" spans="1:5" x14ac:dyDescent="0.2">
      <c r="A73" s="14">
        <v>11</v>
      </c>
      <c r="B73" s="4"/>
      <c r="C73" s="9"/>
      <c r="D73" s="8"/>
      <c r="E73" s="13">
        <f t="shared" si="1"/>
        <v>8000</v>
      </c>
    </row>
    <row r="74" spans="1:5" x14ac:dyDescent="0.2">
      <c r="A74" s="14">
        <v>12</v>
      </c>
      <c r="B74" s="4"/>
      <c r="C74" s="9"/>
      <c r="D74" s="8"/>
      <c r="E74" s="13">
        <f t="shared" si="1"/>
        <v>8000</v>
      </c>
    </row>
    <row r="75" spans="1:5" x14ac:dyDescent="0.2">
      <c r="A75" s="14">
        <v>13</v>
      </c>
      <c r="B75" s="4"/>
      <c r="C75" s="9"/>
      <c r="D75" s="8"/>
      <c r="E75" s="13">
        <f t="shared" si="1"/>
        <v>8000</v>
      </c>
    </row>
    <row r="76" spans="1:5" x14ac:dyDescent="0.2">
      <c r="A76" s="14">
        <v>14</v>
      </c>
      <c r="B76" s="4"/>
      <c r="C76" s="9"/>
      <c r="D76" s="8"/>
      <c r="E76" s="13">
        <f t="shared" si="1"/>
        <v>8000</v>
      </c>
    </row>
    <row r="77" spans="1:5" x14ac:dyDescent="0.2">
      <c r="A77" s="14">
        <v>15</v>
      </c>
      <c r="B77" s="4"/>
      <c r="C77" s="9"/>
      <c r="D77" s="8"/>
      <c r="E77" s="13">
        <f t="shared" si="1"/>
        <v>8000</v>
      </c>
    </row>
    <row r="78" spans="1:5" x14ac:dyDescent="0.2">
      <c r="A78" s="14">
        <v>16</v>
      </c>
      <c r="B78" s="4"/>
      <c r="C78" s="9"/>
      <c r="D78" s="8"/>
      <c r="E78" s="13">
        <f t="shared" si="1"/>
        <v>8000</v>
      </c>
    </row>
    <row r="79" spans="1:5" x14ac:dyDescent="0.2">
      <c r="A79" s="14">
        <v>17</v>
      </c>
      <c r="B79" s="4"/>
      <c r="C79" s="9"/>
      <c r="D79" s="8"/>
      <c r="E79" s="13">
        <f t="shared" si="1"/>
        <v>8000</v>
      </c>
    </row>
    <row r="80" spans="1:5" x14ac:dyDescent="0.2">
      <c r="A80" s="14">
        <v>18</v>
      </c>
      <c r="B80" s="4"/>
      <c r="C80" s="9"/>
      <c r="D80" s="8"/>
      <c r="E80" s="13">
        <f t="shared" si="1"/>
        <v>8000</v>
      </c>
    </row>
    <row r="81" spans="1:5" x14ac:dyDescent="0.2">
      <c r="A81" s="14">
        <v>19</v>
      </c>
      <c r="B81" s="4"/>
      <c r="C81" s="9"/>
      <c r="D81" s="8"/>
      <c r="E81" s="13">
        <f t="shared" si="1"/>
        <v>8000</v>
      </c>
    </row>
    <row r="82" spans="1:5" x14ac:dyDescent="0.2">
      <c r="A82" s="14">
        <v>20</v>
      </c>
      <c r="B82" s="4"/>
      <c r="C82" s="9"/>
      <c r="D82" s="8"/>
      <c r="E82" s="13">
        <f t="shared" si="1"/>
        <v>8000</v>
      </c>
    </row>
    <row r="83" spans="1:5" x14ac:dyDescent="0.2">
      <c r="A83" s="14">
        <v>21</v>
      </c>
      <c r="B83" s="4"/>
      <c r="C83" s="9"/>
      <c r="D83" s="8"/>
      <c r="E83" s="13">
        <f t="shared" si="1"/>
        <v>8000</v>
      </c>
    </row>
    <row r="84" spans="1:5" x14ac:dyDescent="0.2">
      <c r="A84" s="14">
        <v>22</v>
      </c>
      <c r="B84" s="4"/>
      <c r="C84" s="9"/>
      <c r="D84" s="8"/>
      <c r="E84" s="13">
        <f t="shared" si="1"/>
        <v>8000</v>
      </c>
    </row>
    <row r="85" spans="1:5" x14ac:dyDescent="0.2">
      <c r="A85" s="14">
        <v>23</v>
      </c>
      <c r="B85" s="4"/>
      <c r="C85" s="9"/>
      <c r="D85" s="8"/>
      <c r="E85" s="13">
        <f t="shared" si="1"/>
        <v>8000</v>
      </c>
    </row>
    <row r="86" spans="1:5" x14ac:dyDescent="0.2">
      <c r="A86" s="14">
        <v>24</v>
      </c>
      <c r="B86" s="4"/>
      <c r="C86" s="9"/>
      <c r="D86" s="8"/>
      <c r="E86" s="13">
        <f t="shared" si="1"/>
        <v>8000</v>
      </c>
    </row>
    <row r="87" spans="1:5" x14ac:dyDescent="0.2">
      <c r="A87" s="14">
        <v>25</v>
      </c>
      <c r="B87" s="4"/>
      <c r="C87" s="9"/>
      <c r="D87" s="8"/>
      <c r="E87" s="13">
        <f t="shared" si="1"/>
        <v>8000</v>
      </c>
    </row>
    <row r="88" spans="1:5" x14ac:dyDescent="0.2">
      <c r="A88" s="14">
        <v>26</v>
      </c>
      <c r="B88" s="4"/>
      <c r="C88" s="9"/>
      <c r="D88" s="8"/>
      <c r="E88" s="13">
        <f t="shared" si="1"/>
        <v>8000</v>
      </c>
    </row>
    <row r="89" spans="1:5" x14ac:dyDescent="0.2">
      <c r="A89" s="14">
        <v>27</v>
      </c>
      <c r="B89" s="4"/>
      <c r="C89" s="9"/>
      <c r="D89" s="8"/>
      <c r="E89" s="13">
        <f t="shared" si="1"/>
        <v>8000</v>
      </c>
    </row>
    <row r="90" spans="1:5" x14ac:dyDescent="0.2">
      <c r="A90" s="14">
        <v>28</v>
      </c>
      <c r="B90" s="4"/>
      <c r="C90" s="9"/>
      <c r="D90" s="8"/>
      <c r="E90" s="13">
        <f t="shared" si="1"/>
        <v>8000</v>
      </c>
    </row>
    <row r="91" spans="1:5" x14ac:dyDescent="0.2">
      <c r="A91" s="14">
        <v>29</v>
      </c>
      <c r="B91" s="4"/>
      <c r="C91" s="9"/>
      <c r="D91" s="8"/>
      <c r="E91" s="13">
        <f t="shared" si="1"/>
        <v>8000</v>
      </c>
    </row>
    <row r="92" spans="1:5" x14ac:dyDescent="0.2">
      <c r="A92" s="14">
        <v>30</v>
      </c>
      <c r="B92" s="4"/>
      <c r="C92" s="9"/>
      <c r="D92" s="8"/>
      <c r="E92" s="13">
        <f t="shared" si="1"/>
        <v>8000</v>
      </c>
    </row>
    <row r="93" spans="1:5" x14ac:dyDescent="0.2">
      <c r="A93" s="14">
        <v>31</v>
      </c>
      <c r="B93" s="4"/>
      <c r="C93" s="9"/>
      <c r="D93" s="8"/>
      <c r="E93" s="13">
        <f t="shared" si="1"/>
        <v>8000</v>
      </c>
    </row>
    <row r="94" spans="1:5" x14ac:dyDescent="0.2">
      <c r="A94" s="14">
        <v>32</v>
      </c>
      <c r="B94" s="4"/>
      <c r="C94" s="9"/>
      <c r="D94" s="8"/>
      <c r="E94" s="13">
        <f t="shared" si="1"/>
        <v>8000</v>
      </c>
    </row>
    <row r="95" spans="1:5" x14ac:dyDescent="0.2">
      <c r="A95" s="14">
        <v>33</v>
      </c>
      <c r="B95" s="4"/>
      <c r="C95" s="9"/>
      <c r="D95" s="8"/>
      <c r="E95" s="13">
        <f t="shared" si="1"/>
        <v>8000</v>
      </c>
    </row>
    <row r="96" spans="1:5" x14ac:dyDescent="0.2">
      <c r="A96" s="14">
        <v>34</v>
      </c>
      <c r="B96" s="4"/>
      <c r="C96" s="9"/>
      <c r="D96" s="8"/>
      <c r="E96" s="13">
        <f t="shared" si="1"/>
        <v>8000</v>
      </c>
    </row>
    <row r="97" spans="1:5" x14ac:dyDescent="0.2">
      <c r="A97" s="14">
        <v>35</v>
      </c>
      <c r="B97" s="4"/>
      <c r="C97" s="9"/>
      <c r="D97" s="8"/>
      <c r="E97" s="13">
        <f t="shared" si="1"/>
        <v>8000</v>
      </c>
    </row>
    <row r="98" spans="1:5" x14ac:dyDescent="0.2">
      <c r="A98" s="14">
        <v>36</v>
      </c>
      <c r="B98" s="4"/>
      <c r="C98" s="9"/>
      <c r="D98" s="8"/>
      <c r="E98" s="13">
        <f t="shared" si="1"/>
        <v>8000</v>
      </c>
    </row>
    <row r="99" spans="1:5" x14ac:dyDescent="0.2">
      <c r="A99" s="14">
        <v>37</v>
      </c>
      <c r="B99" s="4"/>
      <c r="C99" s="9"/>
      <c r="D99" s="8"/>
      <c r="E99" s="13">
        <f t="shared" si="1"/>
        <v>8000</v>
      </c>
    </row>
    <row r="100" spans="1:5" x14ac:dyDescent="0.2">
      <c r="A100" s="14">
        <v>38</v>
      </c>
      <c r="B100" s="4"/>
      <c r="C100" s="9"/>
      <c r="D100" s="8"/>
      <c r="E100" s="13">
        <f t="shared" si="1"/>
        <v>8000</v>
      </c>
    </row>
    <row r="101" spans="1:5" x14ac:dyDescent="0.2">
      <c r="A101" s="14">
        <v>39</v>
      </c>
      <c r="B101" s="4"/>
      <c r="C101" s="9"/>
      <c r="D101" s="8"/>
      <c r="E101" s="13">
        <f t="shared" si="1"/>
        <v>8000</v>
      </c>
    </row>
    <row r="102" spans="1:5" x14ac:dyDescent="0.2">
      <c r="A102" s="14">
        <v>40</v>
      </c>
      <c r="B102" s="4"/>
      <c r="C102" s="9"/>
      <c r="D102" s="8"/>
      <c r="E102" s="13">
        <f t="shared" si="1"/>
        <v>8000</v>
      </c>
    </row>
    <row r="103" spans="1:5" x14ac:dyDescent="0.2">
      <c r="A103" s="14">
        <v>41</v>
      </c>
      <c r="B103" s="4"/>
      <c r="C103" s="9"/>
      <c r="D103" s="8"/>
      <c r="E103" s="13">
        <f t="shared" si="1"/>
        <v>8000</v>
      </c>
    </row>
    <row r="104" spans="1:5" x14ac:dyDescent="0.2">
      <c r="A104" s="14">
        <v>42</v>
      </c>
      <c r="B104" s="4"/>
      <c r="C104" s="9"/>
      <c r="D104" s="8"/>
      <c r="E104" s="13">
        <f t="shared" si="1"/>
        <v>8000</v>
      </c>
    </row>
    <row r="105" spans="1:5" x14ac:dyDescent="0.2">
      <c r="A105" s="14">
        <v>43</v>
      </c>
      <c r="B105" s="4"/>
      <c r="C105" s="9"/>
      <c r="D105" s="8"/>
      <c r="E105" s="13">
        <f t="shared" si="1"/>
        <v>8000</v>
      </c>
    </row>
    <row r="106" spans="1:5" x14ac:dyDescent="0.2">
      <c r="A106" s="14">
        <v>44</v>
      </c>
      <c r="B106" s="4"/>
      <c r="C106" s="4"/>
      <c r="D106" s="4"/>
      <c r="E106" s="13">
        <f t="shared" si="1"/>
        <v>8000</v>
      </c>
    </row>
    <row r="107" spans="1:5" x14ac:dyDescent="0.2">
      <c r="A107" s="14">
        <v>45</v>
      </c>
      <c r="B107" s="4"/>
      <c r="C107" s="4"/>
      <c r="D107" s="4"/>
      <c r="E107" s="13">
        <f t="shared" si="1"/>
        <v>8000</v>
      </c>
    </row>
    <row r="108" spans="1:5" x14ac:dyDescent="0.2">
      <c r="A108" s="14">
        <v>46</v>
      </c>
      <c r="B108" s="4"/>
      <c r="C108" s="4"/>
      <c r="D108" s="4"/>
      <c r="E108" s="13">
        <f t="shared" si="1"/>
        <v>8000</v>
      </c>
    </row>
    <row r="109" spans="1:5" x14ac:dyDescent="0.2">
      <c r="A109" s="14">
        <v>47</v>
      </c>
      <c r="B109" s="4"/>
      <c r="C109" s="4"/>
      <c r="D109" s="4"/>
      <c r="E109" s="13">
        <f t="shared" si="1"/>
        <v>8000</v>
      </c>
    </row>
    <row r="110" spans="1:5" x14ac:dyDescent="0.2">
      <c r="A110" s="14">
        <v>48</v>
      </c>
      <c r="B110" s="4"/>
      <c r="C110" s="4"/>
      <c r="D110" s="4"/>
      <c r="E110" s="13">
        <f t="shared" si="1"/>
        <v>8000</v>
      </c>
    </row>
    <row r="111" spans="1:5" x14ac:dyDescent="0.2">
      <c r="A111" s="14">
        <v>49</v>
      </c>
      <c r="B111" s="4"/>
      <c r="C111" s="4"/>
      <c r="D111" s="4"/>
      <c r="E111" s="13">
        <f t="shared" si="1"/>
        <v>8000</v>
      </c>
    </row>
    <row r="112" spans="1:5" x14ac:dyDescent="0.2">
      <c r="A112" s="14">
        <v>50</v>
      </c>
      <c r="B112" s="4"/>
      <c r="C112" s="4"/>
      <c r="D112" s="4"/>
      <c r="E112" s="13">
        <f t="shared" si="1"/>
        <v>8000</v>
      </c>
    </row>
    <row r="113" spans="1:5" x14ac:dyDescent="0.2">
      <c r="A113" s="14">
        <v>51</v>
      </c>
      <c r="B113" s="4"/>
      <c r="C113" s="4"/>
      <c r="D113" s="4"/>
      <c r="E113" s="13">
        <f t="shared" si="1"/>
        <v>8000</v>
      </c>
    </row>
    <row r="114" spans="1:5" x14ac:dyDescent="0.2">
      <c r="A114" s="14">
        <v>52</v>
      </c>
      <c r="B114" s="4"/>
      <c r="C114" s="4"/>
      <c r="D114" s="4"/>
      <c r="E114" s="13">
        <f t="shared" si="1"/>
        <v>8000</v>
      </c>
    </row>
    <row r="115" spans="1:5" x14ac:dyDescent="0.2">
      <c r="A115" s="14">
        <v>53</v>
      </c>
      <c r="B115" s="4"/>
      <c r="C115" s="4"/>
      <c r="D115" s="4"/>
      <c r="E115" s="13">
        <f t="shared" si="1"/>
        <v>8000</v>
      </c>
    </row>
    <row r="116" spans="1:5" x14ac:dyDescent="0.2">
      <c r="A116" s="14">
        <v>54</v>
      </c>
      <c r="B116" s="4"/>
      <c r="C116" s="4"/>
      <c r="D116" s="4"/>
      <c r="E116" s="13">
        <f t="shared" si="1"/>
        <v>8000</v>
      </c>
    </row>
    <row r="117" spans="1:5" x14ac:dyDescent="0.2">
      <c r="A117" s="14">
        <v>55</v>
      </c>
      <c r="B117" s="4"/>
      <c r="C117" s="4"/>
      <c r="D117" s="4"/>
      <c r="E117" s="13">
        <f t="shared" si="1"/>
        <v>8000</v>
      </c>
    </row>
    <row r="118" spans="1:5" x14ac:dyDescent="0.2">
      <c r="A118" s="14">
        <v>56</v>
      </c>
      <c r="B118" s="4"/>
      <c r="C118" s="4"/>
      <c r="D118" s="4"/>
      <c r="E118" s="13">
        <f t="shared" si="1"/>
        <v>8000</v>
      </c>
    </row>
    <row r="119" spans="1:5" x14ac:dyDescent="0.2">
      <c r="A119" s="14">
        <v>57</v>
      </c>
      <c r="B119" s="4"/>
      <c r="C119" s="4"/>
      <c r="D119" s="4"/>
      <c r="E119" s="13">
        <f t="shared" si="1"/>
        <v>8000</v>
      </c>
    </row>
    <row r="120" spans="1:5" x14ac:dyDescent="0.2">
      <c r="A120" s="14">
        <v>58</v>
      </c>
      <c r="B120" s="4"/>
      <c r="C120" s="4"/>
      <c r="D120" s="4"/>
      <c r="E120" s="13">
        <f t="shared" si="1"/>
        <v>8000</v>
      </c>
    </row>
    <row r="121" spans="1:5" x14ac:dyDescent="0.2">
      <c r="A121" s="14">
        <v>59</v>
      </c>
      <c r="B121" s="4"/>
      <c r="C121" s="4"/>
      <c r="D121" s="4"/>
      <c r="E121" s="13">
        <f t="shared" si="1"/>
        <v>8000</v>
      </c>
    </row>
    <row r="122" spans="1:5" x14ac:dyDescent="0.2">
      <c r="A122" s="14">
        <v>60</v>
      </c>
      <c r="B122" s="4"/>
      <c r="C122" s="4"/>
      <c r="D122" s="4"/>
      <c r="E122" s="13">
        <f t="shared" si="1"/>
        <v>8000</v>
      </c>
    </row>
    <row r="123" spans="1:5" x14ac:dyDescent="0.2">
      <c r="A123" s="14">
        <v>61</v>
      </c>
      <c r="B123" s="4"/>
      <c r="C123" s="4"/>
      <c r="D123" s="4"/>
      <c r="E123" s="13">
        <f t="shared" si="1"/>
        <v>8000</v>
      </c>
    </row>
    <row r="124" spans="1:5" x14ac:dyDescent="0.2">
      <c r="A124" s="14">
        <v>62</v>
      </c>
      <c r="B124" s="4"/>
      <c r="C124" s="4"/>
      <c r="D124" s="4"/>
      <c r="E124" s="13">
        <f t="shared" si="1"/>
        <v>8000</v>
      </c>
    </row>
    <row r="125" spans="1:5" x14ac:dyDescent="0.2">
      <c r="A125" s="14">
        <v>63</v>
      </c>
      <c r="B125" s="4"/>
      <c r="C125" s="4"/>
      <c r="D125" s="4"/>
      <c r="E125" s="13">
        <f t="shared" si="1"/>
        <v>8000</v>
      </c>
    </row>
    <row r="126" spans="1:5" x14ac:dyDescent="0.2">
      <c r="A126" s="14">
        <v>64</v>
      </c>
      <c r="B126" s="4"/>
      <c r="C126" s="4"/>
      <c r="D126" s="4"/>
      <c r="E126" s="13">
        <f t="shared" si="1"/>
        <v>8000</v>
      </c>
    </row>
    <row r="127" spans="1:5" x14ac:dyDescent="0.2">
      <c r="A127" s="14">
        <v>65</v>
      </c>
      <c r="B127" s="4"/>
      <c r="C127" s="4"/>
      <c r="D127" s="4"/>
      <c r="E127" s="13">
        <f t="shared" si="1"/>
        <v>8000</v>
      </c>
    </row>
    <row r="128" spans="1:5" x14ac:dyDescent="0.2">
      <c r="A128" s="14">
        <v>66</v>
      </c>
      <c r="B128" s="4"/>
      <c r="C128" s="4"/>
      <c r="D128" s="4"/>
      <c r="E128" s="13">
        <f t="shared" ref="E128:E162" si="2">G$1-((D$63-D128)*100)</f>
        <v>8000</v>
      </c>
    </row>
    <row r="129" spans="1:5" x14ac:dyDescent="0.2">
      <c r="A129" s="14">
        <v>67</v>
      </c>
      <c r="B129" s="4"/>
      <c r="C129" s="4"/>
      <c r="D129" s="4"/>
      <c r="E129" s="13">
        <f t="shared" si="2"/>
        <v>8000</v>
      </c>
    </row>
    <row r="130" spans="1:5" x14ac:dyDescent="0.2">
      <c r="A130" s="14">
        <v>68</v>
      </c>
      <c r="B130" s="4"/>
      <c r="C130" s="4"/>
      <c r="D130" s="4"/>
      <c r="E130" s="13">
        <f t="shared" si="2"/>
        <v>8000</v>
      </c>
    </row>
    <row r="131" spans="1:5" x14ac:dyDescent="0.2">
      <c r="A131" s="14">
        <v>69</v>
      </c>
      <c r="B131" s="4"/>
      <c r="C131" s="4"/>
      <c r="D131" s="4"/>
      <c r="E131" s="13">
        <f t="shared" si="2"/>
        <v>8000</v>
      </c>
    </row>
    <row r="132" spans="1:5" x14ac:dyDescent="0.2">
      <c r="A132" s="14">
        <v>70</v>
      </c>
      <c r="B132" s="4"/>
      <c r="C132" s="4"/>
      <c r="D132" s="4"/>
      <c r="E132" s="13">
        <f t="shared" si="2"/>
        <v>8000</v>
      </c>
    </row>
    <row r="133" spans="1:5" x14ac:dyDescent="0.2">
      <c r="A133" s="14">
        <v>71</v>
      </c>
      <c r="B133" s="4"/>
      <c r="C133" s="4"/>
      <c r="D133" s="4"/>
      <c r="E133" s="13">
        <f t="shared" si="2"/>
        <v>8000</v>
      </c>
    </row>
    <row r="134" spans="1:5" x14ac:dyDescent="0.2">
      <c r="A134" s="14">
        <v>72</v>
      </c>
      <c r="B134" s="4"/>
      <c r="C134" s="4"/>
      <c r="D134" s="4"/>
      <c r="E134" s="13">
        <f t="shared" si="2"/>
        <v>8000</v>
      </c>
    </row>
    <row r="135" spans="1:5" x14ac:dyDescent="0.2">
      <c r="A135" s="14">
        <v>73</v>
      </c>
      <c r="B135" s="4"/>
      <c r="C135" s="4"/>
      <c r="D135" s="4"/>
      <c r="E135" s="13">
        <f t="shared" si="2"/>
        <v>8000</v>
      </c>
    </row>
    <row r="136" spans="1:5" x14ac:dyDescent="0.2">
      <c r="A136" s="14">
        <v>74</v>
      </c>
      <c r="B136" s="4"/>
      <c r="C136" s="4"/>
      <c r="D136" s="4"/>
      <c r="E136" s="13">
        <f t="shared" si="2"/>
        <v>8000</v>
      </c>
    </row>
    <row r="137" spans="1:5" x14ac:dyDescent="0.2">
      <c r="A137" s="14">
        <v>75</v>
      </c>
      <c r="B137" s="4"/>
      <c r="C137" s="4"/>
      <c r="D137" s="4"/>
      <c r="E137" s="13">
        <f t="shared" si="2"/>
        <v>8000</v>
      </c>
    </row>
    <row r="138" spans="1:5" x14ac:dyDescent="0.2">
      <c r="A138" s="14">
        <v>76</v>
      </c>
      <c r="B138" s="4"/>
      <c r="C138" s="4"/>
      <c r="D138" s="4"/>
      <c r="E138" s="13">
        <f t="shared" si="2"/>
        <v>8000</v>
      </c>
    </row>
    <row r="139" spans="1:5" x14ac:dyDescent="0.2">
      <c r="A139" s="14">
        <v>77</v>
      </c>
      <c r="B139" s="4"/>
      <c r="C139" s="4"/>
      <c r="D139" s="4"/>
      <c r="E139" s="13">
        <f t="shared" si="2"/>
        <v>8000</v>
      </c>
    </row>
    <row r="140" spans="1:5" x14ac:dyDescent="0.2">
      <c r="A140" s="14">
        <v>78</v>
      </c>
      <c r="B140" s="4"/>
      <c r="C140" s="4"/>
      <c r="D140" s="4"/>
      <c r="E140" s="13">
        <f t="shared" si="2"/>
        <v>8000</v>
      </c>
    </row>
    <row r="141" spans="1:5" x14ac:dyDescent="0.2">
      <c r="A141" s="14">
        <v>79</v>
      </c>
      <c r="B141" s="4"/>
      <c r="C141" s="4"/>
      <c r="D141" s="4"/>
      <c r="E141" s="13">
        <f t="shared" si="2"/>
        <v>8000</v>
      </c>
    </row>
    <row r="142" spans="1:5" x14ac:dyDescent="0.2">
      <c r="A142" s="14">
        <v>80</v>
      </c>
      <c r="B142" s="4"/>
      <c r="C142" s="4"/>
      <c r="D142" s="4"/>
      <c r="E142" s="13">
        <f t="shared" si="2"/>
        <v>8000</v>
      </c>
    </row>
    <row r="143" spans="1:5" x14ac:dyDescent="0.2">
      <c r="A143" s="14">
        <v>81</v>
      </c>
      <c r="B143" s="4"/>
      <c r="C143" s="4"/>
      <c r="D143" s="4"/>
      <c r="E143" s="13">
        <f t="shared" si="2"/>
        <v>8000</v>
      </c>
    </row>
    <row r="144" spans="1:5" x14ac:dyDescent="0.2">
      <c r="A144" s="14">
        <v>82</v>
      </c>
      <c r="B144" s="4"/>
      <c r="C144" s="4"/>
      <c r="D144" s="4"/>
      <c r="E144" s="13">
        <f t="shared" si="2"/>
        <v>8000</v>
      </c>
    </row>
    <row r="145" spans="1:5" x14ac:dyDescent="0.2">
      <c r="A145" s="14">
        <v>83</v>
      </c>
      <c r="B145" s="4"/>
      <c r="C145" s="4"/>
      <c r="D145" s="4"/>
      <c r="E145" s="13">
        <f t="shared" si="2"/>
        <v>8000</v>
      </c>
    </row>
    <row r="146" spans="1:5" x14ac:dyDescent="0.2">
      <c r="A146" s="14">
        <v>84</v>
      </c>
      <c r="B146" s="4"/>
      <c r="C146" s="4"/>
      <c r="D146" s="4"/>
      <c r="E146" s="13">
        <f t="shared" si="2"/>
        <v>8000</v>
      </c>
    </row>
    <row r="147" spans="1:5" x14ac:dyDescent="0.2">
      <c r="A147" s="14">
        <v>85</v>
      </c>
      <c r="B147" s="4"/>
      <c r="C147" s="4"/>
      <c r="D147" s="4"/>
      <c r="E147" s="13">
        <f t="shared" si="2"/>
        <v>8000</v>
      </c>
    </row>
    <row r="148" spans="1:5" x14ac:dyDescent="0.2">
      <c r="A148" s="14">
        <v>86</v>
      </c>
      <c r="B148" s="4"/>
      <c r="C148" s="4"/>
      <c r="D148" s="4"/>
      <c r="E148" s="13">
        <f t="shared" si="2"/>
        <v>8000</v>
      </c>
    </row>
    <row r="149" spans="1:5" x14ac:dyDescent="0.2">
      <c r="A149" s="14">
        <v>87</v>
      </c>
      <c r="B149" s="4"/>
      <c r="C149" s="4"/>
      <c r="D149" s="4"/>
      <c r="E149" s="13">
        <f t="shared" si="2"/>
        <v>8000</v>
      </c>
    </row>
    <row r="150" spans="1:5" x14ac:dyDescent="0.2">
      <c r="A150" s="14">
        <v>88</v>
      </c>
      <c r="B150" s="4"/>
      <c r="C150" s="4"/>
      <c r="D150" s="4"/>
      <c r="E150" s="13">
        <f t="shared" si="2"/>
        <v>8000</v>
      </c>
    </row>
    <row r="151" spans="1:5" x14ac:dyDescent="0.2">
      <c r="A151" s="14">
        <v>89</v>
      </c>
      <c r="B151" s="4"/>
      <c r="C151" s="4"/>
      <c r="D151" s="4"/>
      <c r="E151" s="13">
        <f t="shared" si="2"/>
        <v>8000</v>
      </c>
    </row>
    <row r="152" spans="1:5" x14ac:dyDescent="0.2">
      <c r="A152" s="14">
        <v>90</v>
      </c>
      <c r="B152" s="4"/>
      <c r="C152" s="4"/>
      <c r="D152" s="4"/>
      <c r="E152" s="13">
        <f t="shared" si="2"/>
        <v>8000</v>
      </c>
    </row>
    <row r="153" spans="1:5" x14ac:dyDescent="0.2">
      <c r="A153" s="14">
        <v>91</v>
      </c>
      <c r="B153" s="4"/>
      <c r="C153" s="4"/>
      <c r="D153" s="4"/>
      <c r="E153" s="13">
        <f t="shared" si="2"/>
        <v>8000</v>
      </c>
    </row>
    <row r="154" spans="1:5" x14ac:dyDescent="0.2">
      <c r="A154" s="14">
        <v>92</v>
      </c>
      <c r="B154" s="4"/>
      <c r="C154" s="4"/>
      <c r="D154" s="4"/>
      <c r="E154" s="13">
        <f t="shared" si="2"/>
        <v>8000</v>
      </c>
    </row>
    <row r="155" spans="1:5" x14ac:dyDescent="0.2">
      <c r="A155" s="14">
        <v>93</v>
      </c>
      <c r="B155" s="4"/>
      <c r="C155" s="4"/>
      <c r="D155" s="4"/>
      <c r="E155" s="13">
        <f t="shared" si="2"/>
        <v>8000</v>
      </c>
    </row>
    <row r="156" spans="1:5" x14ac:dyDescent="0.2">
      <c r="A156" s="14">
        <v>94</v>
      </c>
      <c r="B156" s="4"/>
      <c r="C156" s="4"/>
      <c r="D156" s="4"/>
      <c r="E156" s="13">
        <f t="shared" si="2"/>
        <v>8000</v>
      </c>
    </row>
    <row r="157" spans="1:5" x14ac:dyDescent="0.2">
      <c r="A157" s="14">
        <v>95</v>
      </c>
      <c r="B157" s="4"/>
      <c r="C157" s="4"/>
      <c r="D157" s="4"/>
      <c r="E157" s="13">
        <f t="shared" si="2"/>
        <v>8000</v>
      </c>
    </row>
    <row r="158" spans="1:5" x14ac:dyDescent="0.2">
      <c r="A158" s="14">
        <v>96</v>
      </c>
      <c r="B158" s="4"/>
      <c r="C158" s="4"/>
      <c r="D158" s="4"/>
      <c r="E158" s="13">
        <f t="shared" si="2"/>
        <v>8000</v>
      </c>
    </row>
    <row r="159" spans="1:5" x14ac:dyDescent="0.2">
      <c r="A159" s="14">
        <v>97</v>
      </c>
      <c r="B159" s="4"/>
      <c r="C159" s="4"/>
      <c r="D159" s="4"/>
      <c r="E159" s="13">
        <f t="shared" si="2"/>
        <v>8000</v>
      </c>
    </row>
    <row r="160" spans="1:5" x14ac:dyDescent="0.2">
      <c r="A160" s="14">
        <v>98</v>
      </c>
      <c r="B160" s="4"/>
      <c r="C160" s="4"/>
      <c r="D160" s="4"/>
      <c r="E160" s="13">
        <f t="shared" si="2"/>
        <v>8000</v>
      </c>
    </row>
    <row r="161" spans="1:5" x14ac:dyDescent="0.2">
      <c r="A161" s="14">
        <v>99</v>
      </c>
      <c r="B161" s="4"/>
      <c r="C161" s="4"/>
      <c r="D161" s="4"/>
      <c r="E161" s="13">
        <f t="shared" si="2"/>
        <v>8000</v>
      </c>
    </row>
    <row r="162" spans="1:5" ht="17" thickBot="1" x14ac:dyDescent="0.25">
      <c r="A162" s="15">
        <v>100</v>
      </c>
      <c r="B162" s="16"/>
      <c r="C162" s="16"/>
      <c r="D162" s="16"/>
      <c r="E162" s="32">
        <f t="shared" si="2"/>
        <v>8000</v>
      </c>
    </row>
  </sheetData>
  <sheetProtection password="FD28" sheet="1" objects="1" scenarios="1"/>
  <mergeCells count="2">
    <mergeCell ref="A1:E1"/>
    <mergeCell ref="A61:E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selection activeCell="J33" sqref="J33"/>
    </sheetView>
  </sheetViews>
  <sheetFormatPr baseColWidth="10" defaultRowHeight="16" x14ac:dyDescent="0.2"/>
  <cols>
    <col min="6" max="6" width="12.83203125" bestFit="1" customWidth="1"/>
  </cols>
  <sheetData>
    <row r="1" spans="1:7" x14ac:dyDescent="0.2">
      <c r="A1" s="547" t="s">
        <v>10</v>
      </c>
      <c r="B1" s="548"/>
      <c r="C1" s="548"/>
      <c r="D1" s="548"/>
      <c r="E1" s="681"/>
      <c r="F1" s="2" t="s">
        <v>18</v>
      </c>
      <c r="G1" s="2">
        <v>10000</v>
      </c>
    </row>
    <row r="2" spans="1:7" x14ac:dyDescent="0.2">
      <c r="A2" s="10" t="s">
        <v>1</v>
      </c>
      <c r="B2" s="5" t="s">
        <v>5</v>
      </c>
      <c r="C2" s="5" t="s">
        <v>4</v>
      </c>
      <c r="D2" s="5" t="s">
        <v>9</v>
      </c>
      <c r="E2" s="11" t="s">
        <v>8</v>
      </c>
    </row>
    <row r="3" spans="1:7" x14ac:dyDescent="0.2">
      <c r="A3" s="12">
        <v>1</v>
      </c>
      <c r="B3" s="6"/>
      <c r="C3" s="6"/>
      <c r="D3" s="7"/>
      <c r="E3" s="13">
        <f>G$1-((D$3-D3)*100)</f>
        <v>10000</v>
      </c>
      <c r="F3" s="3"/>
      <c r="G3" s="3"/>
    </row>
    <row r="4" spans="1:7" x14ac:dyDescent="0.2">
      <c r="A4" s="14">
        <v>2</v>
      </c>
      <c r="B4" s="4"/>
      <c r="C4" s="4"/>
      <c r="D4" s="8"/>
      <c r="E4" s="13">
        <f t="shared" ref="E4:E59" si="0">G$1-((D$3-D4)*100)</f>
        <v>10000</v>
      </c>
    </row>
    <row r="5" spans="1:7" x14ac:dyDescent="0.2">
      <c r="A5" s="14">
        <v>3</v>
      </c>
      <c r="B5" s="4"/>
      <c r="C5" s="4"/>
      <c r="D5" s="8"/>
      <c r="E5" s="13">
        <f t="shared" si="0"/>
        <v>10000</v>
      </c>
    </row>
    <row r="6" spans="1:7" x14ac:dyDescent="0.2">
      <c r="A6" s="14">
        <v>4</v>
      </c>
      <c r="B6" s="4"/>
      <c r="C6" s="4"/>
      <c r="D6" s="8"/>
      <c r="E6" s="13">
        <f t="shared" si="0"/>
        <v>10000</v>
      </c>
    </row>
    <row r="7" spans="1:7" x14ac:dyDescent="0.2">
      <c r="A7" s="14">
        <v>5</v>
      </c>
      <c r="B7" s="4"/>
      <c r="C7" s="4"/>
      <c r="D7" s="8"/>
      <c r="E7" s="13">
        <f t="shared" si="0"/>
        <v>10000</v>
      </c>
    </row>
    <row r="8" spans="1:7" x14ac:dyDescent="0.2">
      <c r="A8" s="14">
        <v>6</v>
      </c>
      <c r="B8" s="4"/>
      <c r="C8" s="4"/>
      <c r="D8" s="8"/>
      <c r="E8" s="13">
        <f t="shared" si="0"/>
        <v>10000</v>
      </c>
    </row>
    <row r="9" spans="1:7" x14ac:dyDescent="0.2">
      <c r="A9" s="14">
        <v>7</v>
      </c>
      <c r="B9" s="4"/>
      <c r="C9" s="4"/>
      <c r="D9" s="8"/>
      <c r="E9" s="13">
        <f t="shared" si="0"/>
        <v>10000</v>
      </c>
    </row>
    <row r="10" spans="1:7" x14ac:dyDescent="0.2">
      <c r="A10" s="14">
        <v>8</v>
      </c>
      <c r="B10" s="4"/>
      <c r="C10" s="4"/>
      <c r="D10" s="8"/>
      <c r="E10" s="13">
        <f t="shared" si="0"/>
        <v>10000</v>
      </c>
    </row>
    <row r="11" spans="1:7" x14ac:dyDescent="0.2">
      <c r="A11" s="14">
        <v>9</v>
      </c>
      <c r="B11" s="4"/>
      <c r="C11" s="4"/>
      <c r="D11" s="8"/>
      <c r="E11" s="13">
        <f t="shared" si="0"/>
        <v>10000</v>
      </c>
    </row>
    <row r="12" spans="1:7" x14ac:dyDescent="0.2">
      <c r="A12" s="14">
        <v>10</v>
      </c>
      <c r="B12" s="4"/>
      <c r="C12" s="4"/>
      <c r="D12" s="8"/>
      <c r="E12" s="13">
        <f t="shared" si="0"/>
        <v>10000</v>
      </c>
    </row>
    <row r="13" spans="1:7" x14ac:dyDescent="0.2">
      <c r="A13" s="14">
        <v>11</v>
      </c>
      <c r="B13" s="4"/>
      <c r="C13" s="4"/>
      <c r="D13" s="8"/>
      <c r="E13" s="13">
        <f t="shared" si="0"/>
        <v>10000</v>
      </c>
    </row>
    <row r="14" spans="1:7" x14ac:dyDescent="0.2">
      <c r="A14" s="14">
        <v>12</v>
      </c>
      <c r="B14" s="4"/>
      <c r="C14" s="4"/>
      <c r="D14" s="8"/>
      <c r="E14" s="13">
        <f t="shared" si="0"/>
        <v>10000</v>
      </c>
    </row>
    <row r="15" spans="1:7" x14ac:dyDescent="0.2">
      <c r="A15" s="14">
        <v>13</v>
      </c>
      <c r="B15" s="4"/>
      <c r="C15" s="4"/>
      <c r="D15" s="8"/>
      <c r="E15" s="13">
        <f t="shared" si="0"/>
        <v>10000</v>
      </c>
    </row>
    <row r="16" spans="1:7" x14ac:dyDescent="0.2">
      <c r="A16" s="14">
        <v>14</v>
      </c>
      <c r="B16" s="4"/>
      <c r="C16" s="4"/>
      <c r="D16" s="8"/>
      <c r="E16" s="13">
        <f t="shared" si="0"/>
        <v>10000</v>
      </c>
    </row>
    <row r="17" spans="1:5" x14ac:dyDescent="0.2">
      <c r="A17" s="14">
        <v>15</v>
      </c>
      <c r="B17" s="4"/>
      <c r="C17" s="9"/>
      <c r="D17" s="8"/>
      <c r="E17" s="13">
        <f t="shared" si="0"/>
        <v>10000</v>
      </c>
    </row>
    <row r="18" spans="1:5" x14ac:dyDescent="0.2">
      <c r="A18" s="14">
        <v>16</v>
      </c>
      <c r="B18" s="4"/>
      <c r="C18" s="9"/>
      <c r="D18" s="8"/>
      <c r="E18" s="13">
        <f t="shared" si="0"/>
        <v>10000</v>
      </c>
    </row>
    <row r="19" spans="1:5" x14ac:dyDescent="0.2">
      <c r="A19" s="14">
        <v>17</v>
      </c>
      <c r="B19" s="4"/>
      <c r="C19" s="9"/>
      <c r="D19" s="8"/>
      <c r="E19" s="13">
        <f t="shared" si="0"/>
        <v>10000</v>
      </c>
    </row>
    <row r="20" spans="1:5" x14ac:dyDescent="0.2">
      <c r="A20" s="14">
        <v>18</v>
      </c>
      <c r="B20" s="4"/>
      <c r="C20" s="9"/>
      <c r="D20" s="8"/>
      <c r="E20" s="13">
        <f t="shared" si="0"/>
        <v>10000</v>
      </c>
    </row>
    <row r="21" spans="1:5" x14ac:dyDescent="0.2">
      <c r="A21" s="14">
        <v>19</v>
      </c>
      <c r="B21" s="4"/>
      <c r="C21" s="9"/>
      <c r="D21" s="8"/>
      <c r="E21" s="13">
        <f t="shared" si="0"/>
        <v>10000</v>
      </c>
    </row>
    <row r="22" spans="1:5" x14ac:dyDescent="0.2">
      <c r="A22" s="14">
        <v>20</v>
      </c>
      <c r="B22" s="4"/>
      <c r="C22" s="9"/>
      <c r="D22" s="8"/>
      <c r="E22" s="13">
        <f t="shared" si="0"/>
        <v>10000</v>
      </c>
    </row>
    <row r="23" spans="1:5" x14ac:dyDescent="0.2">
      <c r="A23" s="14">
        <v>21</v>
      </c>
      <c r="B23" s="4"/>
      <c r="C23" s="9"/>
      <c r="D23" s="8"/>
      <c r="E23" s="13">
        <f t="shared" si="0"/>
        <v>10000</v>
      </c>
    </row>
    <row r="24" spans="1:5" x14ac:dyDescent="0.2">
      <c r="A24" s="14">
        <v>22</v>
      </c>
      <c r="B24" s="4"/>
      <c r="C24" s="9"/>
      <c r="D24" s="8"/>
      <c r="E24" s="13">
        <f t="shared" si="0"/>
        <v>10000</v>
      </c>
    </row>
    <row r="25" spans="1:5" x14ac:dyDescent="0.2">
      <c r="A25" s="14">
        <v>23</v>
      </c>
      <c r="B25" s="4"/>
      <c r="C25" s="9"/>
      <c r="D25" s="8"/>
      <c r="E25" s="13">
        <f t="shared" si="0"/>
        <v>10000</v>
      </c>
    </row>
    <row r="26" spans="1:5" x14ac:dyDescent="0.2">
      <c r="A26" s="14">
        <v>24</v>
      </c>
      <c r="B26" s="4"/>
      <c r="C26" s="9"/>
      <c r="D26" s="8"/>
      <c r="E26" s="13">
        <f t="shared" si="0"/>
        <v>10000</v>
      </c>
    </row>
    <row r="27" spans="1:5" x14ac:dyDescent="0.2">
      <c r="A27" s="14">
        <v>25</v>
      </c>
      <c r="B27" s="4"/>
      <c r="C27" s="9"/>
      <c r="D27" s="8"/>
      <c r="E27" s="13">
        <f t="shared" si="0"/>
        <v>10000</v>
      </c>
    </row>
    <row r="28" spans="1:5" x14ac:dyDescent="0.2">
      <c r="A28" s="14">
        <v>26</v>
      </c>
      <c r="B28" s="4"/>
      <c r="C28" s="9"/>
      <c r="D28" s="8"/>
      <c r="E28" s="13">
        <f t="shared" si="0"/>
        <v>10000</v>
      </c>
    </row>
    <row r="29" spans="1:5" x14ac:dyDescent="0.2">
      <c r="A29" s="14">
        <v>27</v>
      </c>
      <c r="B29" s="4"/>
      <c r="C29" s="9"/>
      <c r="D29" s="8"/>
      <c r="E29" s="13">
        <f t="shared" si="0"/>
        <v>10000</v>
      </c>
    </row>
    <row r="30" spans="1:5" x14ac:dyDescent="0.2">
      <c r="A30" s="14">
        <v>28</v>
      </c>
      <c r="B30" s="4"/>
      <c r="C30" s="9"/>
      <c r="D30" s="8"/>
      <c r="E30" s="13">
        <f t="shared" si="0"/>
        <v>10000</v>
      </c>
    </row>
    <row r="31" spans="1:5" x14ac:dyDescent="0.2">
      <c r="A31" s="14">
        <v>29</v>
      </c>
      <c r="B31" s="4"/>
      <c r="C31" s="9"/>
      <c r="D31" s="8"/>
      <c r="E31" s="13">
        <f t="shared" si="0"/>
        <v>10000</v>
      </c>
    </row>
    <row r="32" spans="1:5" x14ac:dyDescent="0.2">
      <c r="A32" s="14">
        <v>30</v>
      </c>
      <c r="B32" s="4"/>
      <c r="C32" s="9"/>
      <c r="D32" s="8"/>
      <c r="E32" s="13">
        <f t="shared" si="0"/>
        <v>10000</v>
      </c>
    </row>
    <row r="33" spans="1:5" x14ac:dyDescent="0.2">
      <c r="A33" s="14">
        <v>31</v>
      </c>
      <c r="B33" s="4"/>
      <c r="C33" s="9"/>
      <c r="D33" s="8"/>
      <c r="E33" s="13">
        <f t="shared" si="0"/>
        <v>10000</v>
      </c>
    </row>
    <row r="34" spans="1:5" x14ac:dyDescent="0.2">
      <c r="A34" s="14">
        <v>32</v>
      </c>
      <c r="B34" s="4"/>
      <c r="C34" s="9"/>
      <c r="D34" s="8"/>
      <c r="E34" s="13">
        <f t="shared" si="0"/>
        <v>10000</v>
      </c>
    </row>
    <row r="35" spans="1:5" x14ac:dyDescent="0.2">
      <c r="A35" s="14">
        <v>33</v>
      </c>
      <c r="B35" s="4"/>
      <c r="C35" s="9"/>
      <c r="D35" s="8"/>
      <c r="E35" s="13">
        <f t="shared" si="0"/>
        <v>10000</v>
      </c>
    </row>
    <row r="36" spans="1:5" x14ac:dyDescent="0.2">
      <c r="A36" s="14">
        <v>34</v>
      </c>
      <c r="B36" s="4"/>
      <c r="C36" s="9"/>
      <c r="D36" s="8"/>
      <c r="E36" s="13">
        <f t="shared" si="0"/>
        <v>10000</v>
      </c>
    </row>
    <row r="37" spans="1:5" x14ac:dyDescent="0.2">
      <c r="A37" s="14">
        <v>35</v>
      </c>
      <c r="B37" s="4"/>
      <c r="C37" s="9"/>
      <c r="D37" s="8"/>
      <c r="E37" s="13">
        <f t="shared" si="0"/>
        <v>10000</v>
      </c>
    </row>
    <row r="38" spans="1:5" x14ac:dyDescent="0.2">
      <c r="A38" s="14">
        <v>36</v>
      </c>
      <c r="B38" s="4"/>
      <c r="C38" s="9"/>
      <c r="D38" s="8"/>
      <c r="E38" s="13">
        <f t="shared" si="0"/>
        <v>10000</v>
      </c>
    </row>
    <row r="39" spans="1:5" x14ac:dyDescent="0.2">
      <c r="A39" s="14">
        <v>37</v>
      </c>
      <c r="B39" s="4"/>
      <c r="C39" s="9"/>
      <c r="D39" s="8"/>
      <c r="E39" s="13">
        <f t="shared" si="0"/>
        <v>10000</v>
      </c>
    </row>
    <row r="40" spans="1:5" x14ac:dyDescent="0.2">
      <c r="A40" s="14">
        <v>38</v>
      </c>
      <c r="B40" s="4"/>
      <c r="C40" s="9"/>
      <c r="D40" s="8"/>
      <c r="E40" s="13">
        <f t="shared" si="0"/>
        <v>10000</v>
      </c>
    </row>
    <row r="41" spans="1:5" x14ac:dyDescent="0.2">
      <c r="A41" s="14">
        <v>39</v>
      </c>
      <c r="B41" s="4"/>
      <c r="C41" s="9"/>
      <c r="D41" s="8"/>
      <c r="E41" s="13">
        <f t="shared" si="0"/>
        <v>10000</v>
      </c>
    </row>
    <row r="42" spans="1:5" x14ac:dyDescent="0.2">
      <c r="A42" s="14">
        <v>40</v>
      </c>
      <c r="B42" s="4"/>
      <c r="C42" s="9"/>
      <c r="D42" s="8"/>
      <c r="E42" s="13">
        <f t="shared" si="0"/>
        <v>10000</v>
      </c>
    </row>
    <row r="43" spans="1:5" x14ac:dyDescent="0.2">
      <c r="A43" s="14">
        <v>41</v>
      </c>
      <c r="B43" s="4"/>
      <c r="C43" s="9"/>
      <c r="D43" s="8"/>
      <c r="E43" s="13">
        <f t="shared" si="0"/>
        <v>10000</v>
      </c>
    </row>
    <row r="44" spans="1:5" x14ac:dyDescent="0.2">
      <c r="A44" s="14">
        <v>42</v>
      </c>
      <c r="B44" s="4"/>
      <c r="C44" s="9"/>
      <c r="D44" s="8"/>
      <c r="E44" s="13">
        <f t="shared" si="0"/>
        <v>10000</v>
      </c>
    </row>
    <row r="45" spans="1:5" x14ac:dyDescent="0.2">
      <c r="A45" s="14">
        <v>43</v>
      </c>
      <c r="B45" s="4"/>
      <c r="C45" s="9"/>
      <c r="D45" s="8"/>
      <c r="E45" s="13">
        <f t="shared" si="0"/>
        <v>10000</v>
      </c>
    </row>
    <row r="46" spans="1:5" x14ac:dyDescent="0.2">
      <c r="A46" s="14">
        <v>44</v>
      </c>
      <c r="B46" s="4"/>
      <c r="C46" s="9"/>
      <c r="D46" s="8"/>
      <c r="E46" s="13">
        <f t="shared" si="0"/>
        <v>10000</v>
      </c>
    </row>
    <row r="47" spans="1:5" x14ac:dyDescent="0.2">
      <c r="A47" s="14">
        <v>45</v>
      </c>
      <c r="B47" s="4"/>
      <c r="C47" s="9"/>
      <c r="D47" s="8"/>
      <c r="E47" s="13">
        <f t="shared" si="0"/>
        <v>10000</v>
      </c>
    </row>
    <row r="48" spans="1:5" x14ac:dyDescent="0.2">
      <c r="A48" s="14">
        <v>46</v>
      </c>
      <c r="B48" s="4"/>
      <c r="C48" s="9"/>
      <c r="D48" s="8"/>
      <c r="E48" s="13">
        <f t="shared" si="0"/>
        <v>10000</v>
      </c>
    </row>
    <row r="49" spans="1:7" x14ac:dyDescent="0.2">
      <c r="A49" s="14">
        <v>47</v>
      </c>
      <c r="B49" s="4"/>
      <c r="C49" s="9"/>
      <c r="D49" s="8"/>
      <c r="E49" s="13">
        <f t="shared" si="0"/>
        <v>10000</v>
      </c>
    </row>
    <row r="50" spans="1:7" x14ac:dyDescent="0.2">
      <c r="A50" s="14">
        <v>48</v>
      </c>
      <c r="B50" s="4"/>
      <c r="C50" s="9"/>
      <c r="D50" s="8"/>
      <c r="E50" s="13">
        <f t="shared" si="0"/>
        <v>10000</v>
      </c>
    </row>
    <row r="51" spans="1:7" x14ac:dyDescent="0.2">
      <c r="A51" s="14">
        <v>49</v>
      </c>
      <c r="B51" s="4"/>
      <c r="C51" s="9"/>
      <c r="D51" s="8"/>
      <c r="E51" s="13">
        <f t="shared" si="0"/>
        <v>10000</v>
      </c>
    </row>
    <row r="52" spans="1:7" x14ac:dyDescent="0.2">
      <c r="A52" s="14">
        <v>50</v>
      </c>
      <c r="B52" s="4"/>
      <c r="C52" s="9"/>
      <c r="D52" s="8"/>
      <c r="E52" s="13">
        <f t="shared" si="0"/>
        <v>10000</v>
      </c>
    </row>
    <row r="53" spans="1:7" x14ac:dyDescent="0.2">
      <c r="A53" s="14">
        <v>51</v>
      </c>
      <c r="B53" s="4"/>
      <c r="C53" s="9"/>
      <c r="D53" s="8"/>
      <c r="E53" s="13">
        <f t="shared" si="0"/>
        <v>10000</v>
      </c>
    </row>
    <row r="54" spans="1:7" x14ac:dyDescent="0.2">
      <c r="A54" s="14">
        <v>52</v>
      </c>
      <c r="B54" s="4"/>
      <c r="C54" s="9"/>
      <c r="D54" s="8"/>
      <c r="E54" s="13">
        <f t="shared" si="0"/>
        <v>10000</v>
      </c>
    </row>
    <row r="55" spans="1:7" x14ac:dyDescent="0.2">
      <c r="A55" s="14">
        <v>53</v>
      </c>
      <c r="B55" s="4"/>
      <c r="C55" s="9"/>
      <c r="D55" s="8"/>
      <c r="E55" s="13">
        <f t="shared" si="0"/>
        <v>10000</v>
      </c>
    </row>
    <row r="56" spans="1:7" x14ac:dyDescent="0.2">
      <c r="A56" s="14">
        <v>54</v>
      </c>
      <c r="B56" s="4"/>
      <c r="C56" s="9"/>
      <c r="D56" s="8"/>
      <c r="E56" s="13">
        <f t="shared" si="0"/>
        <v>10000</v>
      </c>
    </row>
    <row r="57" spans="1:7" x14ac:dyDescent="0.2">
      <c r="A57" s="14">
        <v>55</v>
      </c>
      <c r="B57" s="4"/>
      <c r="C57" s="9"/>
      <c r="D57" s="8"/>
      <c r="E57" s="13">
        <f t="shared" si="0"/>
        <v>10000</v>
      </c>
    </row>
    <row r="58" spans="1:7" x14ac:dyDescent="0.2">
      <c r="A58" s="14">
        <v>56</v>
      </c>
      <c r="B58" s="4"/>
      <c r="C58" s="9"/>
      <c r="D58" s="8"/>
      <c r="E58" s="13">
        <f t="shared" si="0"/>
        <v>10000</v>
      </c>
    </row>
    <row r="59" spans="1:7" ht="17" thickBot="1" x14ac:dyDescent="0.25">
      <c r="A59" s="15">
        <v>57</v>
      </c>
      <c r="B59" s="16"/>
      <c r="C59" s="17"/>
      <c r="D59" s="18"/>
      <c r="E59" s="32">
        <f t="shared" si="0"/>
        <v>10000</v>
      </c>
    </row>
    <row r="60" spans="1:7" ht="17" thickBot="1" x14ac:dyDescent="0.25">
      <c r="A60" s="39"/>
      <c r="B60" s="40"/>
      <c r="C60" s="40"/>
      <c r="D60" s="41"/>
      <c r="E60" s="42"/>
    </row>
    <row r="61" spans="1:7" ht="17" thickBot="1" x14ac:dyDescent="0.25">
      <c r="A61" s="672" t="s">
        <v>12</v>
      </c>
      <c r="B61" s="673"/>
      <c r="C61" s="673"/>
      <c r="D61" s="673"/>
      <c r="E61" s="674"/>
      <c r="F61" s="2" t="s">
        <v>18</v>
      </c>
      <c r="G61" s="2">
        <v>10000</v>
      </c>
    </row>
    <row r="62" spans="1:7" ht="17" thickBot="1" x14ac:dyDescent="0.25">
      <c r="A62" s="36" t="s">
        <v>1</v>
      </c>
      <c r="B62" s="37" t="s">
        <v>5</v>
      </c>
      <c r="C62" s="37" t="s">
        <v>4</v>
      </c>
      <c r="D62" s="37" t="s">
        <v>9</v>
      </c>
      <c r="E62" s="38" t="s">
        <v>8</v>
      </c>
    </row>
    <row r="63" spans="1:7" x14ac:dyDescent="0.2">
      <c r="A63" s="33">
        <v>1</v>
      </c>
      <c r="B63" s="20"/>
      <c r="C63" s="34"/>
      <c r="D63" s="35"/>
      <c r="E63" s="19">
        <f>G$1-((D$63-D63)*100)</f>
        <v>10000</v>
      </c>
    </row>
    <row r="64" spans="1:7" x14ac:dyDescent="0.2">
      <c r="A64" s="14">
        <v>2</v>
      </c>
      <c r="B64" s="4"/>
      <c r="C64" s="9"/>
      <c r="D64" s="8"/>
      <c r="E64" s="13">
        <f t="shared" ref="E64:E127" si="1">G$1-((D$63-D64)*100)</f>
        <v>10000</v>
      </c>
    </row>
    <row r="65" spans="1:5" x14ac:dyDescent="0.2">
      <c r="A65" s="14">
        <v>3</v>
      </c>
      <c r="B65" s="4"/>
      <c r="C65" s="9"/>
      <c r="D65" s="8"/>
      <c r="E65" s="13">
        <f t="shared" si="1"/>
        <v>10000</v>
      </c>
    </row>
    <row r="66" spans="1:5" x14ac:dyDescent="0.2">
      <c r="A66" s="14">
        <v>4</v>
      </c>
      <c r="B66" s="4"/>
      <c r="C66" s="9"/>
      <c r="D66" s="8"/>
      <c r="E66" s="13">
        <f t="shared" si="1"/>
        <v>10000</v>
      </c>
    </row>
    <row r="67" spans="1:5" x14ac:dyDescent="0.2">
      <c r="A67" s="14">
        <v>5</v>
      </c>
      <c r="B67" s="4"/>
      <c r="C67" s="9"/>
      <c r="D67" s="8"/>
      <c r="E67" s="13">
        <f t="shared" si="1"/>
        <v>10000</v>
      </c>
    </row>
    <row r="68" spans="1:5" x14ac:dyDescent="0.2">
      <c r="A68" s="14">
        <v>6</v>
      </c>
      <c r="B68" s="4"/>
      <c r="C68" s="9"/>
      <c r="D68" s="8"/>
      <c r="E68" s="13">
        <f t="shared" si="1"/>
        <v>10000</v>
      </c>
    </row>
    <row r="69" spans="1:5" x14ac:dyDescent="0.2">
      <c r="A69" s="14">
        <v>7</v>
      </c>
      <c r="B69" s="4"/>
      <c r="C69" s="9"/>
      <c r="D69" s="8"/>
      <c r="E69" s="13">
        <f t="shared" si="1"/>
        <v>10000</v>
      </c>
    </row>
    <row r="70" spans="1:5" x14ac:dyDescent="0.2">
      <c r="A70" s="14">
        <v>8</v>
      </c>
      <c r="B70" s="4"/>
      <c r="C70" s="9"/>
      <c r="D70" s="8"/>
      <c r="E70" s="13">
        <f t="shared" si="1"/>
        <v>10000</v>
      </c>
    </row>
    <row r="71" spans="1:5" x14ac:dyDescent="0.2">
      <c r="A71" s="14">
        <v>9</v>
      </c>
      <c r="B71" s="4"/>
      <c r="C71" s="9"/>
      <c r="D71" s="8"/>
      <c r="E71" s="13">
        <f t="shared" si="1"/>
        <v>10000</v>
      </c>
    </row>
    <row r="72" spans="1:5" x14ac:dyDescent="0.2">
      <c r="A72" s="14">
        <v>10</v>
      </c>
      <c r="B72" s="4"/>
      <c r="C72" s="9"/>
      <c r="D72" s="8"/>
      <c r="E72" s="13">
        <f t="shared" si="1"/>
        <v>10000</v>
      </c>
    </row>
    <row r="73" spans="1:5" x14ac:dyDescent="0.2">
      <c r="A73" s="14">
        <v>11</v>
      </c>
      <c r="B73" s="4"/>
      <c r="C73" s="9"/>
      <c r="D73" s="8"/>
      <c r="E73" s="13">
        <f t="shared" si="1"/>
        <v>10000</v>
      </c>
    </row>
    <row r="74" spans="1:5" x14ac:dyDescent="0.2">
      <c r="A74" s="14">
        <v>12</v>
      </c>
      <c r="B74" s="4"/>
      <c r="C74" s="9"/>
      <c r="D74" s="8"/>
      <c r="E74" s="13">
        <f t="shared" si="1"/>
        <v>10000</v>
      </c>
    </row>
    <row r="75" spans="1:5" x14ac:dyDescent="0.2">
      <c r="A75" s="14">
        <v>13</v>
      </c>
      <c r="B75" s="4"/>
      <c r="C75" s="9"/>
      <c r="D75" s="8"/>
      <c r="E75" s="13">
        <f t="shared" si="1"/>
        <v>10000</v>
      </c>
    </row>
    <row r="76" spans="1:5" x14ac:dyDescent="0.2">
      <c r="A76" s="14">
        <v>14</v>
      </c>
      <c r="B76" s="4"/>
      <c r="C76" s="9"/>
      <c r="D76" s="8"/>
      <c r="E76" s="13">
        <f t="shared" si="1"/>
        <v>10000</v>
      </c>
    </row>
    <row r="77" spans="1:5" x14ac:dyDescent="0.2">
      <c r="A77" s="14">
        <v>15</v>
      </c>
      <c r="B77" s="4"/>
      <c r="C77" s="9"/>
      <c r="D77" s="8"/>
      <c r="E77" s="13">
        <f t="shared" si="1"/>
        <v>10000</v>
      </c>
    </row>
    <row r="78" spans="1:5" x14ac:dyDescent="0.2">
      <c r="A78" s="14">
        <v>16</v>
      </c>
      <c r="B78" s="4"/>
      <c r="C78" s="9"/>
      <c r="D78" s="8"/>
      <c r="E78" s="13">
        <f t="shared" si="1"/>
        <v>10000</v>
      </c>
    </row>
    <row r="79" spans="1:5" x14ac:dyDescent="0.2">
      <c r="A79" s="14">
        <v>17</v>
      </c>
      <c r="B79" s="4"/>
      <c r="C79" s="9"/>
      <c r="D79" s="8"/>
      <c r="E79" s="13">
        <f t="shared" si="1"/>
        <v>10000</v>
      </c>
    </row>
    <row r="80" spans="1:5" x14ac:dyDescent="0.2">
      <c r="A80" s="14">
        <v>18</v>
      </c>
      <c r="B80" s="4"/>
      <c r="C80" s="9"/>
      <c r="D80" s="8"/>
      <c r="E80" s="13">
        <f t="shared" si="1"/>
        <v>10000</v>
      </c>
    </row>
    <row r="81" spans="1:5" x14ac:dyDescent="0.2">
      <c r="A81" s="14">
        <v>19</v>
      </c>
      <c r="B81" s="4"/>
      <c r="C81" s="9"/>
      <c r="D81" s="8"/>
      <c r="E81" s="13">
        <f t="shared" si="1"/>
        <v>10000</v>
      </c>
    </row>
    <row r="82" spans="1:5" x14ac:dyDescent="0.2">
      <c r="A82" s="14">
        <v>20</v>
      </c>
      <c r="B82" s="4"/>
      <c r="C82" s="9"/>
      <c r="D82" s="8"/>
      <c r="E82" s="13">
        <f t="shared" si="1"/>
        <v>10000</v>
      </c>
    </row>
    <row r="83" spans="1:5" x14ac:dyDescent="0.2">
      <c r="A83" s="14">
        <v>21</v>
      </c>
      <c r="B83" s="4"/>
      <c r="C83" s="9"/>
      <c r="D83" s="8"/>
      <c r="E83" s="13">
        <f t="shared" si="1"/>
        <v>10000</v>
      </c>
    </row>
    <row r="84" spans="1:5" x14ac:dyDescent="0.2">
      <c r="A84" s="14">
        <v>22</v>
      </c>
      <c r="B84" s="4"/>
      <c r="C84" s="9"/>
      <c r="D84" s="8"/>
      <c r="E84" s="13">
        <f t="shared" si="1"/>
        <v>10000</v>
      </c>
    </row>
    <row r="85" spans="1:5" x14ac:dyDescent="0.2">
      <c r="A85" s="14">
        <v>23</v>
      </c>
      <c r="B85" s="4"/>
      <c r="C85" s="9"/>
      <c r="D85" s="8"/>
      <c r="E85" s="13">
        <f t="shared" si="1"/>
        <v>10000</v>
      </c>
    </row>
    <row r="86" spans="1:5" x14ac:dyDescent="0.2">
      <c r="A86" s="14">
        <v>24</v>
      </c>
      <c r="B86" s="4"/>
      <c r="C86" s="9"/>
      <c r="D86" s="8"/>
      <c r="E86" s="13">
        <f t="shared" si="1"/>
        <v>10000</v>
      </c>
    </row>
    <row r="87" spans="1:5" x14ac:dyDescent="0.2">
      <c r="A87" s="14">
        <v>25</v>
      </c>
      <c r="B87" s="4"/>
      <c r="C87" s="9"/>
      <c r="D87" s="8"/>
      <c r="E87" s="13">
        <f t="shared" si="1"/>
        <v>10000</v>
      </c>
    </row>
    <row r="88" spans="1:5" x14ac:dyDescent="0.2">
      <c r="A88" s="14">
        <v>26</v>
      </c>
      <c r="B88" s="4"/>
      <c r="C88" s="9"/>
      <c r="D88" s="8"/>
      <c r="E88" s="13">
        <f t="shared" si="1"/>
        <v>10000</v>
      </c>
    </row>
    <row r="89" spans="1:5" x14ac:dyDescent="0.2">
      <c r="A89" s="14">
        <v>27</v>
      </c>
      <c r="B89" s="4"/>
      <c r="C89" s="9"/>
      <c r="D89" s="8"/>
      <c r="E89" s="13">
        <f t="shared" si="1"/>
        <v>10000</v>
      </c>
    </row>
    <row r="90" spans="1:5" x14ac:dyDescent="0.2">
      <c r="A90" s="14">
        <v>28</v>
      </c>
      <c r="B90" s="4"/>
      <c r="C90" s="9"/>
      <c r="D90" s="8"/>
      <c r="E90" s="13">
        <f t="shared" si="1"/>
        <v>10000</v>
      </c>
    </row>
    <row r="91" spans="1:5" x14ac:dyDescent="0.2">
      <c r="A91" s="14">
        <v>29</v>
      </c>
      <c r="B91" s="4"/>
      <c r="C91" s="9"/>
      <c r="D91" s="8"/>
      <c r="E91" s="13">
        <f t="shared" si="1"/>
        <v>10000</v>
      </c>
    </row>
    <row r="92" spans="1:5" x14ac:dyDescent="0.2">
      <c r="A92" s="14">
        <v>30</v>
      </c>
      <c r="B92" s="4"/>
      <c r="C92" s="9"/>
      <c r="D92" s="8"/>
      <c r="E92" s="13">
        <f t="shared" si="1"/>
        <v>10000</v>
      </c>
    </row>
    <row r="93" spans="1:5" x14ac:dyDescent="0.2">
      <c r="A93" s="14">
        <v>31</v>
      </c>
      <c r="B93" s="4"/>
      <c r="C93" s="9"/>
      <c r="D93" s="8"/>
      <c r="E93" s="13">
        <f t="shared" si="1"/>
        <v>10000</v>
      </c>
    </row>
    <row r="94" spans="1:5" x14ac:dyDescent="0.2">
      <c r="A94" s="14">
        <v>32</v>
      </c>
      <c r="B94" s="4"/>
      <c r="C94" s="9"/>
      <c r="D94" s="8"/>
      <c r="E94" s="13">
        <f t="shared" si="1"/>
        <v>10000</v>
      </c>
    </row>
    <row r="95" spans="1:5" x14ac:dyDescent="0.2">
      <c r="A95" s="14">
        <v>33</v>
      </c>
      <c r="B95" s="4"/>
      <c r="C95" s="9"/>
      <c r="D95" s="8"/>
      <c r="E95" s="13">
        <f t="shared" si="1"/>
        <v>10000</v>
      </c>
    </row>
    <row r="96" spans="1:5" x14ac:dyDescent="0.2">
      <c r="A96" s="14">
        <v>34</v>
      </c>
      <c r="B96" s="4"/>
      <c r="C96" s="9"/>
      <c r="D96" s="8"/>
      <c r="E96" s="13">
        <f t="shared" si="1"/>
        <v>10000</v>
      </c>
    </row>
    <row r="97" spans="1:5" x14ac:dyDescent="0.2">
      <c r="A97" s="14">
        <v>35</v>
      </c>
      <c r="B97" s="4"/>
      <c r="C97" s="9"/>
      <c r="D97" s="8"/>
      <c r="E97" s="13">
        <f t="shared" si="1"/>
        <v>10000</v>
      </c>
    </row>
    <row r="98" spans="1:5" x14ac:dyDescent="0.2">
      <c r="A98" s="14">
        <v>36</v>
      </c>
      <c r="B98" s="4"/>
      <c r="C98" s="9"/>
      <c r="D98" s="8"/>
      <c r="E98" s="13">
        <f t="shared" si="1"/>
        <v>10000</v>
      </c>
    </row>
    <row r="99" spans="1:5" x14ac:dyDescent="0.2">
      <c r="A99" s="14">
        <v>37</v>
      </c>
      <c r="B99" s="4"/>
      <c r="C99" s="9"/>
      <c r="D99" s="8"/>
      <c r="E99" s="13">
        <f t="shared" si="1"/>
        <v>10000</v>
      </c>
    </row>
    <row r="100" spans="1:5" x14ac:dyDescent="0.2">
      <c r="A100" s="14">
        <v>38</v>
      </c>
      <c r="B100" s="4"/>
      <c r="C100" s="9"/>
      <c r="D100" s="8"/>
      <c r="E100" s="13">
        <f t="shared" si="1"/>
        <v>10000</v>
      </c>
    </row>
    <row r="101" spans="1:5" x14ac:dyDescent="0.2">
      <c r="A101" s="14">
        <v>39</v>
      </c>
      <c r="B101" s="4"/>
      <c r="C101" s="9"/>
      <c r="D101" s="8"/>
      <c r="E101" s="13">
        <f t="shared" si="1"/>
        <v>10000</v>
      </c>
    </row>
    <row r="102" spans="1:5" x14ac:dyDescent="0.2">
      <c r="A102" s="14">
        <v>40</v>
      </c>
      <c r="B102" s="4"/>
      <c r="C102" s="9"/>
      <c r="D102" s="8"/>
      <c r="E102" s="13">
        <f t="shared" si="1"/>
        <v>10000</v>
      </c>
    </row>
    <row r="103" spans="1:5" x14ac:dyDescent="0.2">
      <c r="A103" s="14">
        <v>41</v>
      </c>
      <c r="B103" s="4"/>
      <c r="C103" s="9"/>
      <c r="D103" s="8"/>
      <c r="E103" s="13">
        <f t="shared" si="1"/>
        <v>10000</v>
      </c>
    </row>
    <row r="104" spans="1:5" x14ac:dyDescent="0.2">
      <c r="A104" s="14">
        <v>42</v>
      </c>
      <c r="B104" s="4"/>
      <c r="C104" s="9"/>
      <c r="D104" s="8"/>
      <c r="E104" s="13">
        <f t="shared" si="1"/>
        <v>10000</v>
      </c>
    </row>
    <row r="105" spans="1:5" x14ac:dyDescent="0.2">
      <c r="A105" s="14">
        <v>43</v>
      </c>
      <c r="B105" s="4"/>
      <c r="C105" s="9"/>
      <c r="D105" s="8"/>
      <c r="E105" s="13">
        <f t="shared" si="1"/>
        <v>10000</v>
      </c>
    </row>
    <row r="106" spans="1:5" x14ac:dyDescent="0.2">
      <c r="A106" s="14">
        <v>44</v>
      </c>
      <c r="B106" s="4"/>
      <c r="C106" s="4"/>
      <c r="D106" s="4"/>
      <c r="E106" s="13">
        <f t="shared" si="1"/>
        <v>10000</v>
      </c>
    </row>
    <row r="107" spans="1:5" x14ac:dyDescent="0.2">
      <c r="A107" s="14">
        <v>45</v>
      </c>
      <c r="B107" s="4"/>
      <c r="C107" s="4"/>
      <c r="D107" s="4"/>
      <c r="E107" s="13">
        <f t="shared" si="1"/>
        <v>10000</v>
      </c>
    </row>
    <row r="108" spans="1:5" x14ac:dyDescent="0.2">
      <c r="A108" s="14">
        <v>46</v>
      </c>
      <c r="B108" s="4"/>
      <c r="C108" s="4"/>
      <c r="D108" s="4"/>
      <c r="E108" s="13">
        <f t="shared" si="1"/>
        <v>10000</v>
      </c>
    </row>
    <row r="109" spans="1:5" x14ac:dyDescent="0.2">
      <c r="A109" s="14">
        <v>47</v>
      </c>
      <c r="B109" s="4"/>
      <c r="C109" s="4"/>
      <c r="D109" s="4"/>
      <c r="E109" s="13">
        <f t="shared" si="1"/>
        <v>10000</v>
      </c>
    </row>
    <row r="110" spans="1:5" x14ac:dyDescent="0.2">
      <c r="A110" s="14">
        <v>48</v>
      </c>
      <c r="B110" s="4"/>
      <c r="C110" s="4"/>
      <c r="D110" s="4"/>
      <c r="E110" s="13">
        <f t="shared" si="1"/>
        <v>10000</v>
      </c>
    </row>
    <row r="111" spans="1:5" x14ac:dyDescent="0.2">
      <c r="A111" s="14">
        <v>49</v>
      </c>
      <c r="B111" s="4"/>
      <c r="C111" s="4"/>
      <c r="D111" s="4"/>
      <c r="E111" s="13">
        <f t="shared" si="1"/>
        <v>10000</v>
      </c>
    </row>
    <row r="112" spans="1:5" x14ac:dyDescent="0.2">
      <c r="A112" s="14">
        <v>50</v>
      </c>
      <c r="B112" s="4"/>
      <c r="C112" s="4"/>
      <c r="D112" s="4"/>
      <c r="E112" s="13">
        <f t="shared" si="1"/>
        <v>10000</v>
      </c>
    </row>
    <row r="113" spans="1:5" x14ac:dyDescent="0.2">
      <c r="A113" s="14">
        <v>51</v>
      </c>
      <c r="B113" s="4"/>
      <c r="C113" s="4"/>
      <c r="D113" s="4"/>
      <c r="E113" s="13">
        <f t="shared" si="1"/>
        <v>10000</v>
      </c>
    </row>
    <row r="114" spans="1:5" x14ac:dyDescent="0.2">
      <c r="A114" s="14">
        <v>52</v>
      </c>
      <c r="B114" s="4"/>
      <c r="C114" s="4"/>
      <c r="D114" s="4"/>
      <c r="E114" s="13">
        <f t="shared" si="1"/>
        <v>10000</v>
      </c>
    </row>
    <row r="115" spans="1:5" x14ac:dyDescent="0.2">
      <c r="A115" s="14">
        <v>53</v>
      </c>
      <c r="B115" s="4"/>
      <c r="C115" s="4"/>
      <c r="D115" s="4"/>
      <c r="E115" s="13">
        <f t="shared" si="1"/>
        <v>10000</v>
      </c>
    </row>
    <row r="116" spans="1:5" x14ac:dyDescent="0.2">
      <c r="A116" s="14">
        <v>54</v>
      </c>
      <c r="B116" s="4"/>
      <c r="C116" s="4"/>
      <c r="D116" s="4"/>
      <c r="E116" s="13">
        <f t="shared" si="1"/>
        <v>10000</v>
      </c>
    </row>
    <row r="117" spans="1:5" x14ac:dyDescent="0.2">
      <c r="A117" s="14">
        <v>55</v>
      </c>
      <c r="B117" s="4"/>
      <c r="C117" s="4"/>
      <c r="D117" s="4"/>
      <c r="E117" s="13">
        <f t="shared" si="1"/>
        <v>10000</v>
      </c>
    </row>
    <row r="118" spans="1:5" x14ac:dyDescent="0.2">
      <c r="A118" s="14">
        <v>56</v>
      </c>
      <c r="B118" s="4"/>
      <c r="C118" s="4"/>
      <c r="D118" s="4"/>
      <c r="E118" s="13">
        <f t="shared" si="1"/>
        <v>10000</v>
      </c>
    </row>
    <row r="119" spans="1:5" x14ac:dyDescent="0.2">
      <c r="A119" s="14">
        <v>57</v>
      </c>
      <c r="B119" s="4"/>
      <c r="C119" s="4"/>
      <c r="D119" s="4"/>
      <c r="E119" s="13">
        <f t="shared" si="1"/>
        <v>10000</v>
      </c>
    </row>
    <row r="120" spans="1:5" x14ac:dyDescent="0.2">
      <c r="A120" s="14">
        <v>58</v>
      </c>
      <c r="B120" s="4"/>
      <c r="C120" s="4"/>
      <c r="D120" s="4"/>
      <c r="E120" s="13">
        <f t="shared" si="1"/>
        <v>10000</v>
      </c>
    </row>
    <row r="121" spans="1:5" x14ac:dyDescent="0.2">
      <c r="A121" s="14">
        <v>59</v>
      </c>
      <c r="B121" s="4"/>
      <c r="C121" s="4"/>
      <c r="D121" s="4"/>
      <c r="E121" s="13">
        <f t="shared" si="1"/>
        <v>10000</v>
      </c>
    </row>
    <row r="122" spans="1:5" x14ac:dyDescent="0.2">
      <c r="A122" s="14">
        <v>60</v>
      </c>
      <c r="B122" s="4"/>
      <c r="C122" s="4"/>
      <c r="D122" s="4"/>
      <c r="E122" s="13">
        <f t="shared" si="1"/>
        <v>10000</v>
      </c>
    </row>
    <row r="123" spans="1:5" x14ac:dyDescent="0.2">
      <c r="A123" s="14">
        <v>61</v>
      </c>
      <c r="B123" s="4"/>
      <c r="C123" s="4"/>
      <c r="D123" s="4"/>
      <c r="E123" s="13">
        <f t="shared" si="1"/>
        <v>10000</v>
      </c>
    </row>
    <row r="124" spans="1:5" x14ac:dyDescent="0.2">
      <c r="A124" s="14">
        <v>62</v>
      </c>
      <c r="B124" s="4"/>
      <c r="C124" s="4"/>
      <c r="D124" s="4"/>
      <c r="E124" s="13">
        <f t="shared" si="1"/>
        <v>10000</v>
      </c>
    </row>
    <row r="125" spans="1:5" x14ac:dyDescent="0.2">
      <c r="A125" s="14">
        <v>63</v>
      </c>
      <c r="B125" s="4"/>
      <c r="C125" s="4"/>
      <c r="D125" s="4"/>
      <c r="E125" s="13">
        <f t="shared" si="1"/>
        <v>10000</v>
      </c>
    </row>
    <row r="126" spans="1:5" x14ac:dyDescent="0.2">
      <c r="A126" s="14">
        <v>64</v>
      </c>
      <c r="B126" s="4"/>
      <c r="C126" s="4"/>
      <c r="D126" s="4"/>
      <c r="E126" s="13">
        <f t="shared" si="1"/>
        <v>10000</v>
      </c>
    </row>
    <row r="127" spans="1:5" x14ac:dyDescent="0.2">
      <c r="A127" s="14">
        <v>65</v>
      </c>
      <c r="B127" s="4"/>
      <c r="C127" s="4"/>
      <c r="D127" s="4"/>
      <c r="E127" s="13">
        <f t="shared" si="1"/>
        <v>10000</v>
      </c>
    </row>
    <row r="128" spans="1:5" x14ac:dyDescent="0.2">
      <c r="A128" s="14">
        <v>66</v>
      </c>
      <c r="B128" s="4"/>
      <c r="C128" s="4"/>
      <c r="D128" s="4"/>
      <c r="E128" s="13">
        <f t="shared" ref="E128:E162" si="2">G$1-((D$63-D128)*100)</f>
        <v>10000</v>
      </c>
    </row>
    <row r="129" spans="1:5" x14ac:dyDescent="0.2">
      <c r="A129" s="14">
        <v>67</v>
      </c>
      <c r="B129" s="4"/>
      <c r="C129" s="4"/>
      <c r="D129" s="4"/>
      <c r="E129" s="13">
        <f t="shared" si="2"/>
        <v>10000</v>
      </c>
    </row>
    <row r="130" spans="1:5" x14ac:dyDescent="0.2">
      <c r="A130" s="14">
        <v>68</v>
      </c>
      <c r="B130" s="4"/>
      <c r="C130" s="4"/>
      <c r="D130" s="4"/>
      <c r="E130" s="13">
        <f t="shared" si="2"/>
        <v>10000</v>
      </c>
    </row>
    <row r="131" spans="1:5" x14ac:dyDescent="0.2">
      <c r="A131" s="14">
        <v>69</v>
      </c>
      <c r="B131" s="4"/>
      <c r="C131" s="4"/>
      <c r="D131" s="4"/>
      <c r="E131" s="13">
        <f t="shared" si="2"/>
        <v>10000</v>
      </c>
    </row>
    <row r="132" spans="1:5" x14ac:dyDescent="0.2">
      <c r="A132" s="14">
        <v>70</v>
      </c>
      <c r="B132" s="4"/>
      <c r="C132" s="4"/>
      <c r="D132" s="4"/>
      <c r="E132" s="13">
        <f t="shared" si="2"/>
        <v>10000</v>
      </c>
    </row>
    <row r="133" spans="1:5" x14ac:dyDescent="0.2">
      <c r="A133" s="14">
        <v>71</v>
      </c>
      <c r="B133" s="4"/>
      <c r="C133" s="4"/>
      <c r="D133" s="4"/>
      <c r="E133" s="13">
        <f t="shared" si="2"/>
        <v>10000</v>
      </c>
    </row>
    <row r="134" spans="1:5" x14ac:dyDescent="0.2">
      <c r="A134" s="14">
        <v>72</v>
      </c>
      <c r="B134" s="4"/>
      <c r="C134" s="4"/>
      <c r="D134" s="4"/>
      <c r="E134" s="13">
        <f t="shared" si="2"/>
        <v>10000</v>
      </c>
    </row>
    <row r="135" spans="1:5" x14ac:dyDescent="0.2">
      <c r="A135" s="14">
        <v>73</v>
      </c>
      <c r="B135" s="4"/>
      <c r="C135" s="4"/>
      <c r="D135" s="4"/>
      <c r="E135" s="13">
        <f t="shared" si="2"/>
        <v>10000</v>
      </c>
    </row>
    <row r="136" spans="1:5" x14ac:dyDescent="0.2">
      <c r="A136" s="14">
        <v>74</v>
      </c>
      <c r="B136" s="4"/>
      <c r="C136" s="4"/>
      <c r="D136" s="4"/>
      <c r="E136" s="13">
        <f t="shared" si="2"/>
        <v>10000</v>
      </c>
    </row>
    <row r="137" spans="1:5" x14ac:dyDescent="0.2">
      <c r="A137" s="14">
        <v>75</v>
      </c>
      <c r="B137" s="4"/>
      <c r="C137" s="4"/>
      <c r="D137" s="4"/>
      <c r="E137" s="13">
        <f t="shared" si="2"/>
        <v>10000</v>
      </c>
    </row>
    <row r="138" spans="1:5" x14ac:dyDescent="0.2">
      <c r="A138" s="14">
        <v>76</v>
      </c>
      <c r="B138" s="4"/>
      <c r="C138" s="4"/>
      <c r="D138" s="4"/>
      <c r="E138" s="13">
        <f t="shared" si="2"/>
        <v>10000</v>
      </c>
    </row>
    <row r="139" spans="1:5" x14ac:dyDescent="0.2">
      <c r="A139" s="14">
        <v>77</v>
      </c>
      <c r="B139" s="4"/>
      <c r="C139" s="4"/>
      <c r="D139" s="4"/>
      <c r="E139" s="13">
        <f t="shared" si="2"/>
        <v>10000</v>
      </c>
    </row>
    <row r="140" spans="1:5" x14ac:dyDescent="0.2">
      <c r="A140" s="14">
        <v>78</v>
      </c>
      <c r="B140" s="4"/>
      <c r="C140" s="4"/>
      <c r="D140" s="4"/>
      <c r="E140" s="13">
        <f t="shared" si="2"/>
        <v>10000</v>
      </c>
    </row>
    <row r="141" spans="1:5" x14ac:dyDescent="0.2">
      <c r="A141" s="14">
        <v>79</v>
      </c>
      <c r="B141" s="4"/>
      <c r="C141" s="4"/>
      <c r="D141" s="4"/>
      <c r="E141" s="13">
        <f t="shared" si="2"/>
        <v>10000</v>
      </c>
    </row>
    <row r="142" spans="1:5" x14ac:dyDescent="0.2">
      <c r="A142" s="14">
        <v>80</v>
      </c>
      <c r="B142" s="4"/>
      <c r="C142" s="4"/>
      <c r="D142" s="4"/>
      <c r="E142" s="13">
        <f t="shared" si="2"/>
        <v>10000</v>
      </c>
    </row>
    <row r="143" spans="1:5" x14ac:dyDescent="0.2">
      <c r="A143" s="14">
        <v>81</v>
      </c>
      <c r="B143" s="4"/>
      <c r="C143" s="4"/>
      <c r="D143" s="4"/>
      <c r="E143" s="13">
        <f t="shared" si="2"/>
        <v>10000</v>
      </c>
    </row>
    <row r="144" spans="1:5" x14ac:dyDescent="0.2">
      <c r="A144" s="14">
        <v>82</v>
      </c>
      <c r="B144" s="4"/>
      <c r="C144" s="4"/>
      <c r="D144" s="4"/>
      <c r="E144" s="13">
        <f t="shared" si="2"/>
        <v>10000</v>
      </c>
    </row>
    <row r="145" spans="1:5" x14ac:dyDescent="0.2">
      <c r="A145" s="14">
        <v>83</v>
      </c>
      <c r="B145" s="4"/>
      <c r="C145" s="4"/>
      <c r="D145" s="4"/>
      <c r="E145" s="13">
        <f t="shared" si="2"/>
        <v>10000</v>
      </c>
    </row>
    <row r="146" spans="1:5" x14ac:dyDescent="0.2">
      <c r="A146" s="14">
        <v>84</v>
      </c>
      <c r="B146" s="4"/>
      <c r="C146" s="4"/>
      <c r="D146" s="4"/>
      <c r="E146" s="13">
        <f t="shared" si="2"/>
        <v>10000</v>
      </c>
    </row>
    <row r="147" spans="1:5" x14ac:dyDescent="0.2">
      <c r="A147" s="14">
        <v>85</v>
      </c>
      <c r="B147" s="4"/>
      <c r="C147" s="4"/>
      <c r="D147" s="4"/>
      <c r="E147" s="13">
        <f t="shared" si="2"/>
        <v>10000</v>
      </c>
    </row>
    <row r="148" spans="1:5" x14ac:dyDescent="0.2">
      <c r="A148" s="14">
        <v>86</v>
      </c>
      <c r="B148" s="4"/>
      <c r="C148" s="4"/>
      <c r="D148" s="4"/>
      <c r="E148" s="13">
        <f t="shared" si="2"/>
        <v>10000</v>
      </c>
    </row>
    <row r="149" spans="1:5" x14ac:dyDescent="0.2">
      <c r="A149" s="14">
        <v>87</v>
      </c>
      <c r="B149" s="4"/>
      <c r="C149" s="4"/>
      <c r="D149" s="4"/>
      <c r="E149" s="13">
        <f t="shared" si="2"/>
        <v>10000</v>
      </c>
    </row>
    <row r="150" spans="1:5" x14ac:dyDescent="0.2">
      <c r="A150" s="14">
        <v>88</v>
      </c>
      <c r="B150" s="4"/>
      <c r="C150" s="4"/>
      <c r="D150" s="4"/>
      <c r="E150" s="13">
        <f t="shared" si="2"/>
        <v>10000</v>
      </c>
    </row>
    <row r="151" spans="1:5" x14ac:dyDescent="0.2">
      <c r="A151" s="14">
        <v>89</v>
      </c>
      <c r="B151" s="4"/>
      <c r="C151" s="4"/>
      <c r="D151" s="4"/>
      <c r="E151" s="13">
        <f t="shared" si="2"/>
        <v>10000</v>
      </c>
    </row>
    <row r="152" spans="1:5" x14ac:dyDescent="0.2">
      <c r="A152" s="14">
        <v>90</v>
      </c>
      <c r="B152" s="4"/>
      <c r="C152" s="4"/>
      <c r="D152" s="4"/>
      <c r="E152" s="13">
        <f t="shared" si="2"/>
        <v>10000</v>
      </c>
    </row>
    <row r="153" spans="1:5" x14ac:dyDescent="0.2">
      <c r="A153" s="14">
        <v>91</v>
      </c>
      <c r="B153" s="4"/>
      <c r="C153" s="4"/>
      <c r="D153" s="4"/>
      <c r="E153" s="13">
        <f t="shared" si="2"/>
        <v>10000</v>
      </c>
    </row>
    <row r="154" spans="1:5" x14ac:dyDescent="0.2">
      <c r="A154" s="14">
        <v>92</v>
      </c>
      <c r="B154" s="4"/>
      <c r="C154" s="4"/>
      <c r="D154" s="4"/>
      <c r="E154" s="13">
        <f t="shared" si="2"/>
        <v>10000</v>
      </c>
    </row>
    <row r="155" spans="1:5" x14ac:dyDescent="0.2">
      <c r="A155" s="14">
        <v>93</v>
      </c>
      <c r="B155" s="4"/>
      <c r="C155" s="4"/>
      <c r="D155" s="4"/>
      <c r="E155" s="13">
        <f t="shared" si="2"/>
        <v>10000</v>
      </c>
    </row>
    <row r="156" spans="1:5" x14ac:dyDescent="0.2">
      <c r="A156" s="14">
        <v>94</v>
      </c>
      <c r="B156" s="4"/>
      <c r="C156" s="4"/>
      <c r="D156" s="4"/>
      <c r="E156" s="13">
        <f t="shared" si="2"/>
        <v>10000</v>
      </c>
    </row>
    <row r="157" spans="1:5" x14ac:dyDescent="0.2">
      <c r="A157" s="14">
        <v>95</v>
      </c>
      <c r="B157" s="4"/>
      <c r="C157" s="4"/>
      <c r="D157" s="4"/>
      <c r="E157" s="13">
        <f t="shared" si="2"/>
        <v>10000</v>
      </c>
    </row>
    <row r="158" spans="1:5" x14ac:dyDescent="0.2">
      <c r="A158" s="14">
        <v>96</v>
      </c>
      <c r="B158" s="4"/>
      <c r="C158" s="4"/>
      <c r="D158" s="4"/>
      <c r="E158" s="13">
        <f t="shared" si="2"/>
        <v>10000</v>
      </c>
    </row>
    <row r="159" spans="1:5" x14ac:dyDescent="0.2">
      <c r="A159" s="14">
        <v>97</v>
      </c>
      <c r="B159" s="4"/>
      <c r="C159" s="4"/>
      <c r="D159" s="4"/>
      <c r="E159" s="13">
        <f t="shared" si="2"/>
        <v>10000</v>
      </c>
    </row>
    <row r="160" spans="1:5" x14ac:dyDescent="0.2">
      <c r="A160" s="14">
        <v>98</v>
      </c>
      <c r="B160" s="4"/>
      <c r="C160" s="4"/>
      <c r="D160" s="4"/>
      <c r="E160" s="13">
        <f t="shared" si="2"/>
        <v>10000</v>
      </c>
    </row>
    <row r="161" spans="1:5" x14ac:dyDescent="0.2">
      <c r="A161" s="14">
        <v>99</v>
      </c>
      <c r="B161" s="4"/>
      <c r="C161" s="4"/>
      <c r="D161" s="4"/>
      <c r="E161" s="13">
        <f t="shared" si="2"/>
        <v>10000</v>
      </c>
    </row>
    <row r="162" spans="1:5" ht="17" thickBot="1" x14ac:dyDescent="0.25">
      <c r="A162" s="15">
        <v>100</v>
      </c>
      <c r="B162" s="16"/>
      <c r="C162" s="16"/>
      <c r="D162" s="16"/>
      <c r="E162" s="32">
        <f t="shared" si="2"/>
        <v>10000</v>
      </c>
    </row>
  </sheetData>
  <sheetProtection password="FD28" sheet="1" objects="1" scenarios="1"/>
  <mergeCells count="2">
    <mergeCell ref="A1:E1"/>
    <mergeCell ref="A61:E6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49" workbookViewId="0">
      <selection activeCell="G62" sqref="G62"/>
    </sheetView>
  </sheetViews>
  <sheetFormatPr baseColWidth="10" defaultRowHeight="16" x14ac:dyDescent="0.2"/>
  <cols>
    <col min="6" max="6" width="12.83203125" bestFit="1" customWidth="1"/>
  </cols>
  <sheetData>
    <row r="1" spans="1:7" x14ac:dyDescent="0.2">
      <c r="A1" s="547" t="s">
        <v>10</v>
      </c>
      <c r="B1" s="548"/>
      <c r="C1" s="548"/>
      <c r="D1" s="548"/>
      <c r="E1" s="681"/>
      <c r="F1" s="2" t="s">
        <v>18</v>
      </c>
      <c r="G1" s="2">
        <v>8000</v>
      </c>
    </row>
    <row r="2" spans="1:7" x14ac:dyDescent="0.2">
      <c r="A2" s="10" t="s">
        <v>1</v>
      </c>
      <c r="B2" s="5" t="s">
        <v>5</v>
      </c>
      <c r="C2" s="5" t="s">
        <v>4</v>
      </c>
      <c r="D2" s="5" t="s">
        <v>9</v>
      </c>
      <c r="E2" s="11" t="s">
        <v>8</v>
      </c>
    </row>
    <row r="3" spans="1:7" x14ac:dyDescent="0.2">
      <c r="A3" s="12">
        <v>1</v>
      </c>
      <c r="B3" s="6"/>
      <c r="C3" s="6"/>
      <c r="D3" s="7"/>
      <c r="E3" s="13">
        <f>G$1-((D$3-D3)*100)</f>
        <v>8000</v>
      </c>
      <c r="F3" s="3"/>
      <c r="G3" s="3"/>
    </row>
    <row r="4" spans="1:7" x14ac:dyDescent="0.2">
      <c r="A4" s="14">
        <v>2</v>
      </c>
      <c r="B4" s="4"/>
      <c r="C4" s="4"/>
      <c r="D4" s="8"/>
      <c r="E4" s="13">
        <f t="shared" ref="E4:E59" si="0">G$1-((D$3-D4)*100)</f>
        <v>8000</v>
      </c>
    </row>
    <row r="5" spans="1:7" x14ac:dyDescent="0.2">
      <c r="A5" s="14">
        <v>3</v>
      </c>
      <c r="B5" s="4"/>
      <c r="C5" s="4"/>
      <c r="D5" s="8"/>
      <c r="E5" s="13">
        <f t="shared" si="0"/>
        <v>8000</v>
      </c>
    </row>
    <row r="6" spans="1:7" x14ac:dyDescent="0.2">
      <c r="A6" s="14">
        <v>4</v>
      </c>
      <c r="B6" s="4"/>
      <c r="C6" s="4"/>
      <c r="D6" s="8"/>
      <c r="E6" s="13">
        <f t="shared" si="0"/>
        <v>8000</v>
      </c>
    </row>
    <row r="7" spans="1:7" x14ac:dyDescent="0.2">
      <c r="A7" s="14">
        <v>5</v>
      </c>
      <c r="B7" s="4"/>
      <c r="C7" s="4"/>
      <c r="D7" s="8"/>
      <c r="E7" s="13">
        <f t="shared" si="0"/>
        <v>8000</v>
      </c>
    </row>
    <row r="8" spans="1:7" x14ac:dyDescent="0.2">
      <c r="A8" s="14">
        <v>6</v>
      </c>
      <c r="B8" s="4"/>
      <c r="C8" s="4"/>
      <c r="D8" s="8"/>
      <c r="E8" s="13">
        <f t="shared" si="0"/>
        <v>8000</v>
      </c>
    </row>
    <row r="9" spans="1:7" x14ac:dyDescent="0.2">
      <c r="A9" s="14">
        <v>7</v>
      </c>
      <c r="B9" s="4"/>
      <c r="C9" s="4"/>
      <c r="D9" s="8"/>
      <c r="E9" s="13">
        <f t="shared" si="0"/>
        <v>8000</v>
      </c>
    </row>
    <row r="10" spans="1:7" x14ac:dyDescent="0.2">
      <c r="A10" s="14">
        <v>8</v>
      </c>
      <c r="B10" s="4"/>
      <c r="C10" s="4"/>
      <c r="D10" s="8"/>
      <c r="E10" s="13">
        <f t="shared" si="0"/>
        <v>8000</v>
      </c>
    </row>
    <row r="11" spans="1:7" x14ac:dyDescent="0.2">
      <c r="A11" s="14">
        <v>9</v>
      </c>
      <c r="B11" s="4"/>
      <c r="C11" s="4"/>
      <c r="D11" s="8"/>
      <c r="E11" s="13">
        <f t="shared" si="0"/>
        <v>8000</v>
      </c>
    </row>
    <row r="12" spans="1:7" x14ac:dyDescent="0.2">
      <c r="A12" s="14">
        <v>10</v>
      </c>
      <c r="B12" s="4"/>
      <c r="C12" s="4"/>
      <c r="D12" s="8"/>
      <c r="E12" s="13">
        <f t="shared" si="0"/>
        <v>8000</v>
      </c>
    </row>
    <row r="13" spans="1:7" x14ac:dyDescent="0.2">
      <c r="A13" s="14">
        <v>11</v>
      </c>
      <c r="B13" s="4"/>
      <c r="C13" s="4"/>
      <c r="D13" s="8"/>
      <c r="E13" s="13">
        <f t="shared" si="0"/>
        <v>8000</v>
      </c>
    </row>
    <row r="14" spans="1:7" x14ac:dyDescent="0.2">
      <c r="A14" s="14">
        <v>12</v>
      </c>
      <c r="B14" s="4"/>
      <c r="C14" s="4"/>
      <c r="D14" s="8"/>
      <c r="E14" s="13">
        <f t="shared" si="0"/>
        <v>8000</v>
      </c>
    </row>
    <row r="15" spans="1:7" x14ac:dyDescent="0.2">
      <c r="A15" s="14">
        <v>13</v>
      </c>
      <c r="B15" s="4"/>
      <c r="C15" s="4"/>
      <c r="D15" s="8"/>
      <c r="E15" s="13">
        <f t="shared" si="0"/>
        <v>8000</v>
      </c>
    </row>
    <row r="16" spans="1:7" x14ac:dyDescent="0.2">
      <c r="A16" s="14">
        <v>14</v>
      </c>
      <c r="B16" s="4"/>
      <c r="C16" s="4"/>
      <c r="D16" s="8"/>
      <c r="E16" s="13">
        <f t="shared" si="0"/>
        <v>8000</v>
      </c>
    </row>
    <row r="17" spans="1:5" x14ac:dyDescent="0.2">
      <c r="A17" s="14">
        <v>15</v>
      </c>
      <c r="B17" s="4"/>
      <c r="C17" s="9"/>
      <c r="D17" s="8"/>
      <c r="E17" s="13">
        <f t="shared" si="0"/>
        <v>8000</v>
      </c>
    </row>
    <row r="18" spans="1:5" x14ac:dyDescent="0.2">
      <c r="A18" s="14">
        <v>16</v>
      </c>
      <c r="B18" s="4"/>
      <c r="C18" s="9"/>
      <c r="D18" s="8"/>
      <c r="E18" s="13">
        <f t="shared" si="0"/>
        <v>8000</v>
      </c>
    </row>
    <row r="19" spans="1:5" x14ac:dyDescent="0.2">
      <c r="A19" s="14">
        <v>17</v>
      </c>
      <c r="B19" s="4"/>
      <c r="C19" s="9"/>
      <c r="D19" s="8"/>
      <c r="E19" s="13">
        <f t="shared" si="0"/>
        <v>8000</v>
      </c>
    </row>
    <row r="20" spans="1:5" x14ac:dyDescent="0.2">
      <c r="A20" s="14">
        <v>18</v>
      </c>
      <c r="B20" s="4"/>
      <c r="C20" s="9"/>
      <c r="D20" s="8"/>
      <c r="E20" s="13">
        <f t="shared" si="0"/>
        <v>8000</v>
      </c>
    </row>
    <row r="21" spans="1:5" x14ac:dyDescent="0.2">
      <c r="A21" s="14">
        <v>19</v>
      </c>
      <c r="B21" s="4"/>
      <c r="C21" s="9"/>
      <c r="D21" s="8"/>
      <c r="E21" s="13">
        <f t="shared" si="0"/>
        <v>8000</v>
      </c>
    </row>
    <row r="22" spans="1:5" x14ac:dyDescent="0.2">
      <c r="A22" s="14">
        <v>20</v>
      </c>
      <c r="B22" s="4"/>
      <c r="C22" s="9"/>
      <c r="D22" s="8"/>
      <c r="E22" s="13">
        <f t="shared" si="0"/>
        <v>8000</v>
      </c>
    </row>
    <row r="23" spans="1:5" x14ac:dyDescent="0.2">
      <c r="A23" s="14">
        <v>21</v>
      </c>
      <c r="B23" s="4"/>
      <c r="C23" s="9"/>
      <c r="D23" s="8"/>
      <c r="E23" s="13">
        <f t="shared" si="0"/>
        <v>8000</v>
      </c>
    </row>
    <row r="24" spans="1:5" x14ac:dyDescent="0.2">
      <c r="A24" s="14">
        <v>22</v>
      </c>
      <c r="B24" s="4"/>
      <c r="C24" s="9"/>
      <c r="D24" s="8"/>
      <c r="E24" s="13">
        <f t="shared" si="0"/>
        <v>8000</v>
      </c>
    </row>
    <row r="25" spans="1:5" x14ac:dyDescent="0.2">
      <c r="A25" s="14">
        <v>23</v>
      </c>
      <c r="B25" s="4"/>
      <c r="C25" s="9"/>
      <c r="D25" s="8"/>
      <c r="E25" s="13">
        <f t="shared" si="0"/>
        <v>8000</v>
      </c>
    </row>
    <row r="26" spans="1:5" x14ac:dyDescent="0.2">
      <c r="A26" s="14">
        <v>24</v>
      </c>
      <c r="B26" s="4"/>
      <c r="C26" s="9"/>
      <c r="D26" s="8"/>
      <c r="E26" s="13">
        <f t="shared" si="0"/>
        <v>8000</v>
      </c>
    </row>
    <row r="27" spans="1:5" x14ac:dyDescent="0.2">
      <c r="A27" s="14">
        <v>25</v>
      </c>
      <c r="B27" s="4"/>
      <c r="C27" s="9"/>
      <c r="D27" s="8"/>
      <c r="E27" s="13">
        <f t="shared" si="0"/>
        <v>8000</v>
      </c>
    </row>
    <row r="28" spans="1:5" x14ac:dyDescent="0.2">
      <c r="A28" s="14">
        <v>26</v>
      </c>
      <c r="B28" s="4"/>
      <c r="C28" s="9"/>
      <c r="D28" s="8"/>
      <c r="E28" s="13">
        <f t="shared" si="0"/>
        <v>8000</v>
      </c>
    </row>
    <row r="29" spans="1:5" x14ac:dyDescent="0.2">
      <c r="A29" s="14">
        <v>27</v>
      </c>
      <c r="B29" s="4"/>
      <c r="C29" s="9"/>
      <c r="D29" s="8"/>
      <c r="E29" s="13">
        <f t="shared" si="0"/>
        <v>8000</v>
      </c>
    </row>
    <row r="30" spans="1:5" x14ac:dyDescent="0.2">
      <c r="A30" s="14">
        <v>28</v>
      </c>
      <c r="B30" s="4"/>
      <c r="C30" s="9"/>
      <c r="D30" s="8"/>
      <c r="E30" s="13">
        <f t="shared" si="0"/>
        <v>8000</v>
      </c>
    </row>
    <row r="31" spans="1:5" x14ac:dyDescent="0.2">
      <c r="A31" s="14">
        <v>29</v>
      </c>
      <c r="B31" s="4"/>
      <c r="C31" s="9"/>
      <c r="D31" s="8"/>
      <c r="E31" s="13">
        <f t="shared" si="0"/>
        <v>8000</v>
      </c>
    </row>
    <row r="32" spans="1:5" x14ac:dyDescent="0.2">
      <c r="A32" s="14">
        <v>30</v>
      </c>
      <c r="B32" s="4"/>
      <c r="C32" s="9"/>
      <c r="D32" s="8"/>
      <c r="E32" s="13">
        <f t="shared" si="0"/>
        <v>8000</v>
      </c>
    </row>
    <row r="33" spans="1:5" x14ac:dyDescent="0.2">
      <c r="A33" s="14">
        <v>31</v>
      </c>
      <c r="B33" s="4"/>
      <c r="C33" s="9"/>
      <c r="D33" s="8"/>
      <c r="E33" s="13">
        <f t="shared" si="0"/>
        <v>8000</v>
      </c>
    </row>
    <row r="34" spans="1:5" x14ac:dyDescent="0.2">
      <c r="A34" s="14">
        <v>32</v>
      </c>
      <c r="B34" s="4"/>
      <c r="C34" s="9"/>
      <c r="D34" s="8"/>
      <c r="E34" s="13">
        <f t="shared" si="0"/>
        <v>8000</v>
      </c>
    </row>
    <row r="35" spans="1:5" x14ac:dyDescent="0.2">
      <c r="A35" s="14">
        <v>33</v>
      </c>
      <c r="B35" s="4"/>
      <c r="C35" s="9"/>
      <c r="D35" s="8"/>
      <c r="E35" s="13">
        <f t="shared" si="0"/>
        <v>8000</v>
      </c>
    </row>
    <row r="36" spans="1:5" x14ac:dyDescent="0.2">
      <c r="A36" s="14">
        <v>34</v>
      </c>
      <c r="B36" s="4"/>
      <c r="C36" s="9"/>
      <c r="D36" s="8"/>
      <c r="E36" s="13">
        <f t="shared" si="0"/>
        <v>8000</v>
      </c>
    </row>
    <row r="37" spans="1:5" x14ac:dyDescent="0.2">
      <c r="A37" s="14">
        <v>35</v>
      </c>
      <c r="B37" s="4"/>
      <c r="C37" s="9"/>
      <c r="D37" s="8"/>
      <c r="E37" s="13">
        <f t="shared" si="0"/>
        <v>8000</v>
      </c>
    </row>
    <row r="38" spans="1:5" x14ac:dyDescent="0.2">
      <c r="A38" s="14">
        <v>36</v>
      </c>
      <c r="B38" s="4"/>
      <c r="C38" s="9"/>
      <c r="D38" s="8"/>
      <c r="E38" s="13">
        <f t="shared" si="0"/>
        <v>8000</v>
      </c>
    </row>
    <row r="39" spans="1:5" x14ac:dyDescent="0.2">
      <c r="A39" s="14">
        <v>37</v>
      </c>
      <c r="B39" s="4"/>
      <c r="C39" s="9"/>
      <c r="D39" s="8"/>
      <c r="E39" s="13">
        <f t="shared" si="0"/>
        <v>8000</v>
      </c>
    </row>
    <row r="40" spans="1:5" x14ac:dyDescent="0.2">
      <c r="A40" s="14">
        <v>38</v>
      </c>
      <c r="B40" s="4"/>
      <c r="C40" s="9"/>
      <c r="D40" s="8"/>
      <c r="E40" s="13">
        <f t="shared" si="0"/>
        <v>8000</v>
      </c>
    </row>
    <row r="41" spans="1:5" x14ac:dyDescent="0.2">
      <c r="A41" s="14">
        <v>39</v>
      </c>
      <c r="B41" s="4"/>
      <c r="C41" s="9"/>
      <c r="D41" s="8"/>
      <c r="E41" s="13">
        <f t="shared" si="0"/>
        <v>8000</v>
      </c>
    </row>
    <row r="42" spans="1:5" x14ac:dyDescent="0.2">
      <c r="A42" s="14">
        <v>40</v>
      </c>
      <c r="B42" s="4"/>
      <c r="C42" s="9"/>
      <c r="D42" s="8"/>
      <c r="E42" s="13">
        <f t="shared" si="0"/>
        <v>8000</v>
      </c>
    </row>
    <row r="43" spans="1:5" x14ac:dyDescent="0.2">
      <c r="A43" s="14">
        <v>41</v>
      </c>
      <c r="B43" s="4"/>
      <c r="C43" s="9"/>
      <c r="D43" s="8"/>
      <c r="E43" s="13">
        <f t="shared" si="0"/>
        <v>8000</v>
      </c>
    </row>
    <row r="44" spans="1:5" x14ac:dyDescent="0.2">
      <c r="A44" s="14">
        <v>42</v>
      </c>
      <c r="B44" s="4"/>
      <c r="C44" s="9"/>
      <c r="D44" s="8"/>
      <c r="E44" s="13">
        <f t="shared" si="0"/>
        <v>8000</v>
      </c>
    </row>
    <row r="45" spans="1:5" x14ac:dyDescent="0.2">
      <c r="A45" s="14">
        <v>43</v>
      </c>
      <c r="B45" s="4"/>
      <c r="C45" s="9"/>
      <c r="D45" s="8"/>
      <c r="E45" s="13">
        <f t="shared" si="0"/>
        <v>8000</v>
      </c>
    </row>
    <row r="46" spans="1:5" x14ac:dyDescent="0.2">
      <c r="A46" s="14">
        <v>44</v>
      </c>
      <c r="B46" s="4"/>
      <c r="C46" s="9"/>
      <c r="D46" s="8"/>
      <c r="E46" s="13">
        <f t="shared" si="0"/>
        <v>8000</v>
      </c>
    </row>
    <row r="47" spans="1:5" x14ac:dyDescent="0.2">
      <c r="A47" s="14">
        <v>45</v>
      </c>
      <c r="B47" s="4"/>
      <c r="C47" s="9"/>
      <c r="D47" s="8"/>
      <c r="E47" s="13">
        <f t="shared" si="0"/>
        <v>8000</v>
      </c>
    </row>
    <row r="48" spans="1:5" x14ac:dyDescent="0.2">
      <c r="A48" s="14">
        <v>46</v>
      </c>
      <c r="B48" s="4"/>
      <c r="C48" s="9"/>
      <c r="D48" s="8"/>
      <c r="E48" s="13">
        <f t="shared" si="0"/>
        <v>8000</v>
      </c>
    </row>
    <row r="49" spans="1:7" x14ac:dyDescent="0.2">
      <c r="A49" s="14">
        <v>47</v>
      </c>
      <c r="B49" s="4"/>
      <c r="C49" s="9"/>
      <c r="D49" s="8"/>
      <c r="E49" s="13">
        <f t="shared" si="0"/>
        <v>8000</v>
      </c>
    </row>
    <row r="50" spans="1:7" x14ac:dyDescent="0.2">
      <c r="A50" s="14">
        <v>48</v>
      </c>
      <c r="B50" s="4"/>
      <c r="C50" s="9"/>
      <c r="D50" s="8"/>
      <c r="E50" s="13">
        <f t="shared" si="0"/>
        <v>8000</v>
      </c>
    </row>
    <row r="51" spans="1:7" x14ac:dyDescent="0.2">
      <c r="A51" s="14">
        <v>49</v>
      </c>
      <c r="B51" s="4"/>
      <c r="C51" s="9"/>
      <c r="D51" s="8"/>
      <c r="E51" s="13">
        <f t="shared" si="0"/>
        <v>8000</v>
      </c>
    </row>
    <row r="52" spans="1:7" x14ac:dyDescent="0.2">
      <c r="A52" s="14">
        <v>50</v>
      </c>
      <c r="B52" s="4"/>
      <c r="C52" s="9"/>
      <c r="D52" s="8"/>
      <c r="E52" s="13">
        <f t="shared" si="0"/>
        <v>8000</v>
      </c>
    </row>
    <row r="53" spans="1:7" x14ac:dyDescent="0.2">
      <c r="A53" s="14">
        <v>51</v>
      </c>
      <c r="B53" s="4"/>
      <c r="C53" s="9"/>
      <c r="D53" s="8"/>
      <c r="E53" s="13">
        <f t="shared" si="0"/>
        <v>8000</v>
      </c>
    </row>
    <row r="54" spans="1:7" x14ac:dyDescent="0.2">
      <c r="A54" s="14">
        <v>52</v>
      </c>
      <c r="B54" s="4"/>
      <c r="C54" s="9"/>
      <c r="D54" s="8"/>
      <c r="E54" s="13">
        <f t="shared" si="0"/>
        <v>8000</v>
      </c>
    </row>
    <row r="55" spans="1:7" x14ac:dyDescent="0.2">
      <c r="A55" s="14">
        <v>53</v>
      </c>
      <c r="B55" s="4"/>
      <c r="C55" s="9"/>
      <c r="D55" s="8"/>
      <c r="E55" s="13">
        <f t="shared" si="0"/>
        <v>8000</v>
      </c>
    </row>
    <row r="56" spans="1:7" x14ac:dyDescent="0.2">
      <c r="A56" s="14">
        <v>54</v>
      </c>
      <c r="B56" s="4"/>
      <c r="C56" s="9"/>
      <c r="D56" s="8"/>
      <c r="E56" s="13">
        <f t="shared" si="0"/>
        <v>8000</v>
      </c>
    </row>
    <row r="57" spans="1:7" x14ac:dyDescent="0.2">
      <c r="A57" s="14">
        <v>55</v>
      </c>
      <c r="B57" s="4"/>
      <c r="C57" s="9"/>
      <c r="D57" s="8"/>
      <c r="E57" s="13">
        <f t="shared" si="0"/>
        <v>8000</v>
      </c>
    </row>
    <row r="58" spans="1:7" x14ac:dyDescent="0.2">
      <c r="A58" s="14">
        <v>56</v>
      </c>
      <c r="B58" s="4"/>
      <c r="C58" s="9"/>
      <c r="D58" s="8"/>
      <c r="E58" s="13">
        <f t="shared" si="0"/>
        <v>8000</v>
      </c>
    </row>
    <row r="59" spans="1:7" ht="17" thickBot="1" x14ac:dyDescent="0.25">
      <c r="A59" s="15">
        <v>57</v>
      </c>
      <c r="B59" s="16"/>
      <c r="C59" s="17"/>
      <c r="D59" s="18"/>
      <c r="E59" s="32">
        <f t="shared" si="0"/>
        <v>8000</v>
      </c>
    </row>
    <row r="60" spans="1:7" ht="17" thickBot="1" x14ac:dyDescent="0.25">
      <c r="A60" s="39"/>
      <c r="B60" s="40"/>
      <c r="C60" s="40"/>
      <c r="D60" s="41"/>
      <c r="E60" s="42"/>
    </row>
    <row r="61" spans="1:7" ht="17" thickBot="1" x14ac:dyDescent="0.25">
      <c r="A61" s="672" t="s">
        <v>12</v>
      </c>
      <c r="B61" s="673"/>
      <c r="C61" s="673"/>
      <c r="D61" s="673"/>
      <c r="E61" s="674"/>
      <c r="F61" s="2" t="s">
        <v>18</v>
      </c>
      <c r="G61" s="2">
        <v>8000</v>
      </c>
    </row>
    <row r="62" spans="1:7" ht="17" thickBot="1" x14ac:dyDescent="0.25">
      <c r="A62" s="36" t="s">
        <v>1</v>
      </c>
      <c r="B62" s="37" t="s">
        <v>5</v>
      </c>
      <c r="C62" s="37" t="s">
        <v>4</v>
      </c>
      <c r="D62" s="37" t="s">
        <v>9</v>
      </c>
      <c r="E62" s="38" t="s">
        <v>8</v>
      </c>
    </row>
    <row r="63" spans="1:7" x14ac:dyDescent="0.2">
      <c r="A63" s="33">
        <v>1</v>
      </c>
      <c r="B63" s="20"/>
      <c r="C63" s="34"/>
      <c r="D63" s="35"/>
      <c r="E63" s="19">
        <f>G$1-((D$63-D63)*100)</f>
        <v>8000</v>
      </c>
    </row>
    <row r="64" spans="1:7" x14ac:dyDescent="0.2">
      <c r="A64" s="14">
        <v>2</v>
      </c>
      <c r="B64" s="4"/>
      <c r="C64" s="9"/>
      <c r="D64" s="8"/>
      <c r="E64" s="13">
        <f t="shared" ref="E64:E127" si="1">G$1-((D$63-D64)*100)</f>
        <v>8000</v>
      </c>
    </row>
    <row r="65" spans="1:5" x14ac:dyDescent="0.2">
      <c r="A65" s="14">
        <v>3</v>
      </c>
      <c r="B65" s="4"/>
      <c r="C65" s="9"/>
      <c r="D65" s="8"/>
      <c r="E65" s="13">
        <f t="shared" si="1"/>
        <v>8000</v>
      </c>
    </row>
    <row r="66" spans="1:5" x14ac:dyDescent="0.2">
      <c r="A66" s="14">
        <v>4</v>
      </c>
      <c r="B66" s="4"/>
      <c r="C66" s="9"/>
      <c r="D66" s="8"/>
      <c r="E66" s="13">
        <f t="shared" si="1"/>
        <v>8000</v>
      </c>
    </row>
    <row r="67" spans="1:5" x14ac:dyDescent="0.2">
      <c r="A67" s="14">
        <v>5</v>
      </c>
      <c r="B67" s="4"/>
      <c r="C67" s="9"/>
      <c r="D67" s="8"/>
      <c r="E67" s="13">
        <f t="shared" si="1"/>
        <v>8000</v>
      </c>
    </row>
    <row r="68" spans="1:5" x14ac:dyDescent="0.2">
      <c r="A68" s="14">
        <v>6</v>
      </c>
      <c r="B68" s="4"/>
      <c r="C68" s="9"/>
      <c r="D68" s="8"/>
      <c r="E68" s="13">
        <f t="shared" si="1"/>
        <v>8000</v>
      </c>
    </row>
    <row r="69" spans="1:5" x14ac:dyDescent="0.2">
      <c r="A69" s="14">
        <v>7</v>
      </c>
      <c r="B69" s="4"/>
      <c r="C69" s="9"/>
      <c r="D69" s="8"/>
      <c r="E69" s="13">
        <f t="shared" si="1"/>
        <v>8000</v>
      </c>
    </row>
    <row r="70" spans="1:5" x14ac:dyDescent="0.2">
      <c r="A70" s="14">
        <v>8</v>
      </c>
      <c r="B70" s="4"/>
      <c r="C70" s="9"/>
      <c r="D70" s="8"/>
      <c r="E70" s="13">
        <f t="shared" si="1"/>
        <v>8000</v>
      </c>
    </row>
    <row r="71" spans="1:5" x14ac:dyDescent="0.2">
      <c r="A71" s="14">
        <v>9</v>
      </c>
      <c r="B71" s="4"/>
      <c r="C71" s="9"/>
      <c r="D71" s="8"/>
      <c r="E71" s="13">
        <f t="shared" si="1"/>
        <v>8000</v>
      </c>
    </row>
    <row r="72" spans="1:5" x14ac:dyDescent="0.2">
      <c r="A72" s="14">
        <v>10</v>
      </c>
      <c r="B72" s="4"/>
      <c r="C72" s="9"/>
      <c r="D72" s="8"/>
      <c r="E72" s="13">
        <f t="shared" si="1"/>
        <v>8000</v>
      </c>
    </row>
    <row r="73" spans="1:5" x14ac:dyDescent="0.2">
      <c r="A73" s="14">
        <v>11</v>
      </c>
      <c r="B73" s="4"/>
      <c r="C73" s="9"/>
      <c r="D73" s="8"/>
      <c r="E73" s="13">
        <f t="shared" si="1"/>
        <v>8000</v>
      </c>
    </row>
    <row r="74" spans="1:5" x14ac:dyDescent="0.2">
      <c r="A74" s="14">
        <v>12</v>
      </c>
      <c r="B74" s="4"/>
      <c r="C74" s="9"/>
      <c r="D74" s="8"/>
      <c r="E74" s="13">
        <f t="shared" si="1"/>
        <v>8000</v>
      </c>
    </row>
    <row r="75" spans="1:5" x14ac:dyDescent="0.2">
      <c r="A75" s="14">
        <v>13</v>
      </c>
      <c r="B75" s="4"/>
      <c r="C75" s="9"/>
      <c r="D75" s="8"/>
      <c r="E75" s="13">
        <f t="shared" si="1"/>
        <v>8000</v>
      </c>
    </row>
    <row r="76" spans="1:5" x14ac:dyDescent="0.2">
      <c r="A76" s="14">
        <v>14</v>
      </c>
      <c r="B76" s="4"/>
      <c r="C76" s="9"/>
      <c r="D76" s="8"/>
      <c r="E76" s="13">
        <f t="shared" si="1"/>
        <v>8000</v>
      </c>
    </row>
    <row r="77" spans="1:5" x14ac:dyDescent="0.2">
      <c r="A77" s="14">
        <v>15</v>
      </c>
      <c r="B77" s="4"/>
      <c r="C77" s="9"/>
      <c r="D77" s="8"/>
      <c r="E77" s="13">
        <f t="shared" si="1"/>
        <v>8000</v>
      </c>
    </row>
    <row r="78" spans="1:5" x14ac:dyDescent="0.2">
      <c r="A78" s="14">
        <v>16</v>
      </c>
      <c r="B78" s="4"/>
      <c r="C78" s="9"/>
      <c r="D78" s="8"/>
      <c r="E78" s="13">
        <f t="shared" si="1"/>
        <v>8000</v>
      </c>
    </row>
    <row r="79" spans="1:5" x14ac:dyDescent="0.2">
      <c r="A79" s="14">
        <v>17</v>
      </c>
      <c r="B79" s="4"/>
      <c r="C79" s="9"/>
      <c r="D79" s="8"/>
      <c r="E79" s="13">
        <f t="shared" si="1"/>
        <v>8000</v>
      </c>
    </row>
    <row r="80" spans="1:5" x14ac:dyDescent="0.2">
      <c r="A80" s="14">
        <v>18</v>
      </c>
      <c r="B80" s="4"/>
      <c r="C80" s="9"/>
      <c r="D80" s="8"/>
      <c r="E80" s="13">
        <f t="shared" si="1"/>
        <v>8000</v>
      </c>
    </row>
    <row r="81" spans="1:5" x14ac:dyDescent="0.2">
      <c r="A81" s="14">
        <v>19</v>
      </c>
      <c r="B81" s="4"/>
      <c r="C81" s="9"/>
      <c r="D81" s="8"/>
      <c r="E81" s="13">
        <f t="shared" si="1"/>
        <v>8000</v>
      </c>
    </row>
    <row r="82" spans="1:5" x14ac:dyDescent="0.2">
      <c r="A82" s="14">
        <v>20</v>
      </c>
      <c r="B82" s="4"/>
      <c r="C82" s="9"/>
      <c r="D82" s="8"/>
      <c r="E82" s="13">
        <f t="shared" si="1"/>
        <v>8000</v>
      </c>
    </row>
    <row r="83" spans="1:5" x14ac:dyDescent="0.2">
      <c r="A83" s="14">
        <v>21</v>
      </c>
      <c r="B83" s="4"/>
      <c r="C83" s="9"/>
      <c r="D83" s="8"/>
      <c r="E83" s="13">
        <f t="shared" si="1"/>
        <v>8000</v>
      </c>
    </row>
    <row r="84" spans="1:5" x14ac:dyDescent="0.2">
      <c r="A84" s="14">
        <v>22</v>
      </c>
      <c r="B84" s="4"/>
      <c r="C84" s="9"/>
      <c r="D84" s="8"/>
      <c r="E84" s="13">
        <f t="shared" si="1"/>
        <v>8000</v>
      </c>
    </row>
    <row r="85" spans="1:5" x14ac:dyDescent="0.2">
      <c r="A85" s="14">
        <v>23</v>
      </c>
      <c r="B85" s="4"/>
      <c r="C85" s="9"/>
      <c r="D85" s="8"/>
      <c r="E85" s="13">
        <f t="shared" si="1"/>
        <v>8000</v>
      </c>
    </row>
    <row r="86" spans="1:5" x14ac:dyDescent="0.2">
      <c r="A86" s="14">
        <v>24</v>
      </c>
      <c r="B86" s="4"/>
      <c r="C86" s="9"/>
      <c r="D86" s="8"/>
      <c r="E86" s="13">
        <f t="shared" si="1"/>
        <v>8000</v>
      </c>
    </row>
    <row r="87" spans="1:5" x14ac:dyDescent="0.2">
      <c r="A87" s="14">
        <v>25</v>
      </c>
      <c r="B87" s="4"/>
      <c r="C87" s="9"/>
      <c r="D87" s="8"/>
      <c r="E87" s="13">
        <f t="shared" si="1"/>
        <v>8000</v>
      </c>
    </row>
    <row r="88" spans="1:5" x14ac:dyDescent="0.2">
      <c r="A88" s="14">
        <v>26</v>
      </c>
      <c r="B88" s="4"/>
      <c r="C88" s="9"/>
      <c r="D88" s="8"/>
      <c r="E88" s="13">
        <f t="shared" si="1"/>
        <v>8000</v>
      </c>
    </row>
    <row r="89" spans="1:5" x14ac:dyDescent="0.2">
      <c r="A89" s="14">
        <v>27</v>
      </c>
      <c r="B89" s="4"/>
      <c r="C89" s="9"/>
      <c r="D89" s="8"/>
      <c r="E89" s="13">
        <f t="shared" si="1"/>
        <v>8000</v>
      </c>
    </row>
    <row r="90" spans="1:5" x14ac:dyDescent="0.2">
      <c r="A90" s="14">
        <v>28</v>
      </c>
      <c r="B90" s="4"/>
      <c r="C90" s="9"/>
      <c r="D90" s="8"/>
      <c r="E90" s="13">
        <f t="shared" si="1"/>
        <v>8000</v>
      </c>
    </row>
    <row r="91" spans="1:5" x14ac:dyDescent="0.2">
      <c r="A91" s="14">
        <v>29</v>
      </c>
      <c r="B91" s="4"/>
      <c r="C91" s="9"/>
      <c r="D91" s="8"/>
      <c r="E91" s="13">
        <f t="shared" si="1"/>
        <v>8000</v>
      </c>
    </row>
    <row r="92" spans="1:5" x14ac:dyDescent="0.2">
      <c r="A92" s="14">
        <v>30</v>
      </c>
      <c r="B92" s="4"/>
      <c r="C92" s="9"/>
      <c r="D92" s="8"/>
      <c r="E92" s="13">
        <f t="shared" si="1"/>
        <v>8000</v>
      </c>
    </row>
    <row r="93" spans="1:5" x14ac:dyDescent="0.2">
      <c r="A93" s="14">
        <v>31</v>
      </c>
      <c r="B93" s="4"/>
      <c r="C93" s="9"/>
      <c r="D93" s="8"/>
      <c r="E93" s="13">
        <f t="shared" si="1"/>
        <v>8000</v>
      </c>
    </row>
    <row r="94" spans="1:5" x14ac:dyDescent="0.2">
      <c r="A94" s="14">
        <v>32</v>
      </c>
      <c r="B94" s="4"/>
      <c r="C94" s="9"/>
      <c r="D94" s="8"/>
      <c r="E94" s="13">
        <f t="shared" si="1"/>
        <v>8000</v>
      </c>
    </row>
    <row r="95" spans="1:5" x14ac:dyDescent="0.2">
      <c r="A95" s="14">
        <v>33</v>
      </c>
      <c r="B95" s="4"/>
      <c r="C95" s="9"/>
      <c r="D95" s="8"/>
      <c r="E95" s="13">
        <f t="shared" si="1"/>
        <v>8000</v>
      </c>
    </row>
    <row r="96" spans="1:5" x14ac:dyDescent="0.2">
      <c r="A96" s="14">
        <v>34</v>
      </c>
      <c r="B96" s="4"/>
      <c r="C96" s="9"/>
      <c r="D96" s="8"/>
      <c r="E96" s="13">
        <f t="shared" si="1"/>
        <v>8000</v>
      </c>
    </row>
    <row r="97" spans="1:5" x14ac:dyDescent="0.2">
      <c r="A97" s="14">
        <v>35</v>
      </c>
      <c r="B97" s="4"/>
      <c r="C97" s="9"/>
      <c r="D97" s="8"/>
      <c r="E97" s="13">
        <f t="shared" si="1"/>
        <v>8000</v>
      </c>
    </row>
    <row r="98" spans="1:5" x14ac:dyDescent="0.2">
      <c r="A98" s="14">
        <v>36</v>
      </c>
      <c r="B98" s="4"/>
      <c r="C98" s="9"/>
      <c r="D98" s="8"/>
      <c r="E98" s="13">
        <f t="shared" si="1"/>
        <v>8000</v>
      </c>
    </row>
    <row r="99" spans="1:5" x14ac:dyDescent="0.2">
      <c r="A99" s="14">
        <v>37</v>
      </c>
      <c r="B99" s="4"/>
      <c r="C99" s="9"/>
      <c r="D99" s="8"/>
      <c r="E99" s="13">
        <f t="shared" si="1"/>
        <v>8000</v>
      </c>
    </row>
    <row r="100" spans="1:5" x14ac:dyDescent="0.2">
      <c r="A100" s="14">
        <v>38</v>
      </c>
      <c r="B100" s="4"/>
      <c r="C100" s="9"/>
      <c r="D100" s="8"/>
      <c r="E100" s="13">
        <f t="shared" si="1"/>
        <v>8000</v>
      </c>
    </row>
    <row r="101" spans="1:5" x14ac:dyDescent="0.2">
      <c r="A101" s="14">
        <v>39</v>
      </c>
      <c r="B101" s="4"/>
      <c r="C101" s="9"/>
      <c r="D101" s="8"/>
      <c r="E101" s="13">
        <f t="shared" si="1"/>
        <v>8000</v>
      </c>
    </row>
    <row r="102" spans="1:5" x14ac:dyDescent="0.2">
      <c r="A102" s="14">
        <v>40</v>
      </c>
      <c r="B102" s="4"/>
      <c r="C102" s="9"/>
      <c r="D102" s="8"/>
      <c r="E102" s="13">
        <f t="shared" si="1"/>
        <v>8000</v>
      </c>
    </row>
    <row r="103" spans="1:5" x14ac:dyDescent="0.2">
      <c r="A103" s="14">
        <v>41</v>
      </c>
      <c r="B103" s="4"/>
      <c r="C103" s="9"/>
      <c r="D103" s="8"/>
      <c r="E103" s="13">
        <f t="shared" si="1"/>
        <v>8000</v>
      </c>
    </row>
    <row r="104" spans="1:5" x14ac:dyDescent="0.2">
      <c r="A104" s="14">
        <v>42</v>
      </c>
      <c r="B104" s="4"/>
      <c r="C104" s="9"/>
      <c r="D104" s="8"/>
      <c r="E104" s="13">
        <f t="shared" si="1"/>
        <v>8000</v>
      </c>
    </row>
    <row r="105" spans="1:5" x14ac:dyDescent="0.2">
      <c r="A105" s="14">
        <v>43</v>
      </c>
      <c r="B105" s="4"/>
      <c r="C105" s="9"/>
      <c r="D105" s="8"/>
      <c r="E105" s="13">
        <f t="shared" si="1"/>
        <v>8000</v>
      </c>
    </row>
    <row r="106" spans="1:5" x14ac:dyDescent="0.2">
      <c r="A106" s="14">
        <v>44</v>
      </c>
      <c r="B106" s="4"/>
      <c r="C106" s="4"/>
      <c r="D106" s="4"/>
      <c r="E106" s="13">
        <f t="shared" si="1"/>
        <v>8000</v>
      </c>
    </row>
    <row r="107" spans="1:5" x14ac:dyDescent="0.2">
      <c r="A107" s="14">
        <v>45</v>
      </c>
      <c r="B107" s="4"/>
      <c r="C107" s="4"/>
      <c r="D107" s="4"/>
      <c r="E107" s="13">
        <f t="shared" si="1"/>
        <v>8000</v>
      </c>
    </row>
    <row r="108" spans="1:5" x14ac:dyDescent="0.2">
      <c r="A108" s="14">
        <v>46</v>
      </c>
      <c r="B108" s="4"/>
      <c r="C108" s="4"/>
      <c r="D108" s="4"/>
      <c r="E108" s="13">
        <f t="shared" si="1"/>
        <v>8000</v>
      </c>
    </row>
    <row r="109" spans="1:5" x14ac:dyDescent="0.2">
      <c r="A109" s="14">
        <v>47</v>
      </c>
      <c r="B109" s="4"/>
      <c r="C109" s="4"/>
      <c r="D109" s="4"/>
      <c r="E109" s="13">
        <f t="shared" si="1"/>
        <v>8000</v>
      </c>
    </row>
    <row r="110" spans="1:5" x14ac:dyDescent="0.2">
      <c r="A110" s="14">
        <v>48</v>
      </c>
      <c r="B110" s="4"/>
      <c r="C110" s="4"/>
      <c r="D110" s="4"/>
      <c r="E110" s="13">
        <f t="shared" si="1"/>
        <v>8000</v>
      </c>
    </row>
    <row r="111" spans="1:5" x14ac:dyDescent="0.2">
      <c r="A111" s="14">
        <v>49</v>
      </c>
      <c r="B111" s="4"/>
      <c r="C111" s="4"/>
      <c r="D111" s="4"/>
      <c r="E111" s="13">
        <f t="shared" si="1"/>
        <v>8000</v>
      </c>
    </row>
    <row r="112" spans="1:5" x14ac:dyDescent="0.2">
      <c r="A112" s="14">
        <v>50</v>
      </c>
      <c r="B112" s="4"/>
      <c r="C112" s="4"/>
      <c r="D112" s="4"/>
      <c r="E112" s="13">
        <f t="shared" si="1"/>
        <v>8000</v>
      </c>
    </row>
    <row r="113" spans="1:5" x14ac:dyDescent="0.2">
      <c r="A113" s="14">
        <v>51</v>
      </c>
      <c r="B113" s="4"/>
      <c r="C113" s="4"/>
      <c r="D113" s="4"/>
      <c r="E113" s="13">
        <f t="shared" si="1"/>
        <v>8000</v>
      </c>
    </row>
    <row r="114" spans="1:5" x14ac:dyDescent="0.2">
      <c r="A114" s="14">
        <v>52</v>
      </c>
      <c r="B114" s="4"/>
      <c r="C114" s="4"/>
      <c r="D114" s="4"/>
      <c r="E114" s="13">
        <f t="shared" si="1"/>
        <v>8000</v>
      </c>
    </row>
    <row r="115" spans="1:5" x14ac:dyDescent="0.2">
      <c r="A115" s="14">
        <v>53</v>
      </c>
      <c r="B115" s="4"/>
      <c r="C115" s="4"/>
      <c r="D115" s="4"/>
      <c r="E115" s="13">
        <f t="shared" si="1"/>
        <v>8000</v>
      </c>
    </row>
    <row r="116" spans="1:5" x14ac:dyDescent="0.2">
      <c r="A116" s="14">
        <v>54</v>
      </c>
      <c r="B116" s="4"/>
      <c r="C116" s="4"/>
      <c r="D116" s="4"/>
      <c r="E116" s="13">
        <f t="shared" si="1"/>
        <v>8000</v>
      </c>
    </row>
    <row r="117" spans="1:5" x14ac:dyDescent="0.2">
      <c r="A117" s="14">
        <v>55</v>
      </c>
      <c r="B117" s="4"/>
      <c r="C117" s="4"/>
      <c r="D117" s="4"/>
      <c r="E117" s="13">
        <f t="shared" si="1"/>
        <v>8000</v>
      </c>
    </row>
    <row r="118" spans="1:5" x14ac:dyDescent="0.2">
      <c r="A118" s="14">
        <v>56</v>
      </c>
      <c r="B118" s="4"/>
      <c r="C118" s="4"/>
      <c r="D118" s="4"/>
      <c r="E118" s="13">
        <f t="shared" si="1"/>
        <v>8000</v>
      </c>
    </row>
    <row r="119" spans="1:5" x14ac:dyDescent="0.2">
      <c r="A119" s="14">
        <v>57</v>
      </c>
      <c r="B119" s="4"/>
      <c r="C119" s="4"/>
      <c r="D119" s="4"/>
      <c r="E119" s="13">
        <f t="shared" si="1"/>
        <v>8000</v>
      </c>
    </row>
    <row r="120" spans="1:5" x14ac:dyDescent="0.2">
      <c r="A120" s="14">
        <v>58</v>
      </c>
      <c r="B120" s="4"/>
      <c r="C120" s="4"/>
      <c r="D120" s="4"/>
      <c r="E120" s="13">
        <f t="shared" si="1"/>
        <v>8000</v>
      </c>
    </row>
    <row r="121" spans="1:5" x14ac:dyDescent="0.2">
      <c r="A121" s="14">
        <v>59</v>
      </c>
      <c r="B121" s="4"/>
      <c r="C121" s="4"/>
      <c r="D121" s="4"/>
      <c r="E121" s="13">
        <f t="shared" si="1"/>
        <v>8000</v>
      </c>
    </row>
    <row r="122" spans="1:5" x14ac:dyDescent="0.2">
      <c r="A122" s="14">
        <v>60</v>
      </c>
      <c r="B122" s="4"/>
      <c r="C122" s="4"/>
      <c r="D122" s="4"/>
      <c r="E122" s="13">
        <f t="shared" si="1"/>
        <v>8000</v>
      </c>
    </row>
    <row r="123" spans="1:5" x14ac:dyDescent="0.2">
      <c r="A123" s="14">
        <v>61</v>
      </c>
      <c r="B123" s="4"/>
      <c r="C123" s="4"/>
      <c r="D123" s="4"/>
      <c r="E123" s="13">
        <f t="shared" si="1"/>
        <v>8000</v>
      </c>
    </row>
    <row r="124" spans="1:5" x14ac:dyDescent="0.2">
      <c r="A124" s="14">
        <v>62</v>
      </c>
      <c r="B124" s="4"/>
      <c r="C124" s="4"/>
      <c r="D124" s="4"/>
      <c r="E124" s="13">
        <f t="shared" si="1"/>
        <v>8000</v>
      </c>
    </row>
    <row r="125" spans="1:5" x14ac:dyDescent="0.2">
      <c r="A125" s="14">
        <v>63</v>
      </c>
      <c r="B125" s="4"/>
      <c r="C125" s="4"/>
      <c r="D125" s="4"/>
      <c r="E125" s="13">
        <f t="shared" si="1"/>
        <v>8000</v>
      </c>
    </row>
    <row r="126" spans="1:5" x14ac:dyDescent="0.2">
      <c r="A126" s="14">
        <v>64</v>
      </c>
      <c r="B126" s="4"/>
      <c r="C126" s="4"/>
      <c r="D126" s="4"/>
      <c r="E126" s="13">
        <f t="shared" si="1"/>
        <v>8000</v>
      </c>
    </row>
    <row r="127" spans="1:5" x14ac:dyDescent="0.2">
      <c r="A127" s="14">
        <v>65</v>
      </c>
      <c r="B127" s="4"/>
      <c r="C127" s="4"/>
      <c r="D127" s="4"/>
      <c r="E127" s="13">
        <f t="shared" si="1"/>
        <v>8000</v>
      </c>
    </row>
    <row r="128" spans="1:5" x14ac:dyDescent="0.2">
      <c r="A128" s="14">
        <v>66</v>
      </c>
      <c r="B128" s="4"/>
      <c r="C128" s="4"/>
      <c r="D128" s="4"/>
      <c r="E128" s="13">
        <f t="shared" ref="E128:E162" si="2">G$1-((D$63-D128)*100)</f>
        <v>8000</v>
      </c>
    </row>
    <row r="129" spans="1:5" x14ac:dyDescent="0.2">
      <c r="A129" s="14">
        <v>67</v>
      </c>
      <c r="B129" s="4"/>
      <c r="C129" s="4"/>
      <c r="D129" s="4"/>
      <c r="E129" s="13">
        <f t="shared" si="2"/>
        <v>8000</v>
      </c>
    </row>
    <row r="130" spans="1:5" x14ac:dyDescent="0.2">
      <c r="A130" s="14">
        <v>68</v>
      </c>
      <c r="B130" s="4"/>
      <c r="C130" s="4"/>
      <c r="D130" s="4"/>
      <c r="E130" s="13">
        <f t="shared" si="2"/>
        <v>8000</v>
      </c>
    </row>
    <row r="131" spans="1:5" x14ac:dyDescent="0.2">
      <c r="A131" s="14">
        <v>69</v>
      </c>
      <c r="B131" s="4"/>
      <c r="C131" s="4"/>
      <c r="D131" s="4"/>
      <c r="E131" s="13">
        <f t="shared" si="2"/>
        <v>8000</v>
      </c>
    </row>
    <row r="132" spans="1:5" x14ac:dyDescent="0.2">
      <c r="A132" s="14">
        <v>70</v>
      </c>
      <c r="B132" s="4"/>
      <c r="C132" s="4"/>
      <c r="D132" s="4"/>
      <c r="E132" s="13">
        <f t="shared" si="2"/>
        <v>8000</v>
      </c>
    </row>
    <row r="133" spans="1:5" x14ac:dyDescent="0.2">
      <c r="A133" s="14">
        <v>71</v>
      </c>
      <c r="B133" s="4"/>
      <c r="C133" s="4"/>
      <c r="D133" s="4"/>
      <c r="E133" s="13">
        <f t="shared" si="2"/>
        <v>8000</v>
      </c>
    </row>
    <row r="134" spans="1:5" x14ac:dyDescent="0.2">
      <c r="A134" s="14">
        <v>72</v>
      </c>
      <c r="B134" s="4"/>
      <c r="C134" s="4"/>
      <c r="D134" s="4"/>
      <c r="E134" s="13">
        <f t="shared" si="2"/>
        <v>8000</v>
      </c>
    </row>
    <row r="135" spans="1:5" x14ac:dyDescent="0.2">
      <c r="A135" s="14">
        <v>73</v>
      </c>
      <c r="B135" s="4"/>
      <c r="C135" s="4"/>
      <c r="D135" s="4"/>
      <c r="E135" s="13">
        <f t="shared" si="2"/>
        <v>8000</v>
      </c>
    </row>
    <row r="136" spans="1:5" x14ac:dyDescent="0.2">
      <c r="A136" s="14">
        <v>74</v>
      </c>
      <c r="B136" s="4"/>
      <c r="C136" s="4"/>
      <c r="D136" s="4"/>
      <c r="E136" s="13">
        <f t="shared" si="2"/>
        <v>8000</v>
      </c>
    </row>
    <row r="137" spans="1:5" x14ac:dyDescent="0.2">
      <c r="A137" s="14">
        <v>75</v>
      </c>
      <c r="B137" s="4"/>
      <c r="C137" s="4"/>
      <c r="D137" s="4"/>
      <c r="E137" s="13">
        <f t="shared" si="2"/>
        <v>8000</v>
      </c>
    </row>
    <row r="138" spans="1:5" x14ac:dyDescent="0.2">
      <c r="A138" s="14">
        <v>76</v>
      </c>
      <c r="B138" s="4"/>
      <c r="C138" s="4"/>
      <c r="D138" s="4"/>
      <c r="E138" s="13">
        <f t="shared" si="2"/>
        <v>8000</v>
      </c>
    </row>
    <row r="139" spans="1:5" x14ac:dyDescent="0.2">
      <c r="A139" s="14">
        <v>77</v>
      </c>
      <c r="B139" s="4"/>
      <c r="C139" s="4"/>
      <c r="D139" s="4"/>
      <c r="E139" s="13">
        <f t="shared" si="2"/>
        <v>8000</v>
      </c>
    </row>
    <row r="140" spans="1:5" x14ac:dyDescent="0.2">
      <c r="A140" s="14">
        <v>78</v>
      </c>
      <c r="B140" s="4"/>
      <c r="C140" s="4"/>
      <c r="D140" s="4"/>
      <c r="E140" s="13">
        <f t="shared" si="2"/>
        <v>8000</v>
      </c>
    </row>
    <row r="141" spans="1:5" x14ac:dyDescent="0.2">
      <c r="A141" s="14">
        <v>79</v>
      </c>
      <c r="B141" s="4"/>
      <c r="C141" s="4"/>
      <c r="D141" s="4"/>
      <c r="E141" s="13">
        <f t="shared" si="2"/>
        <v>8000</v>
      </c>
    </row>
    <row r="142" spans="1:5" x14ac:dyDescent="0.2">
      <c r="A142" s="14">
        <v>80</v>
      </c>
      <c r="B142" s="4"/>
      <c r="C142" s="4"/>
      <c r="D142" s="4"/>
      <c r="E142" s="13">
        <f t="shared" si="2"/>
        <v>8000</v>
      </c>
    </row>
    <row r="143" spans="1:5" x14ac:dyDescent="0.2">
      <c r="A143" s="14">
        <v>81</v>
      </c>
      <c r="B143" s="4"/>
      <c r="C143" s="4"/>
      <c r="D143" s="4"/>
      <c r="E143" s="13">
        <f t="shared" si="2"/>
        <v>8000</v>
      </c>
    </row>
    <row r="144" spans="1:5" x14ac:dyDescent="0.2">
      <c r="A144" s="14">
        <v>82</v>
      </c>
      <c r="B144" s="4"/>
      <c r="C144" s="4"/>
      <c r="D144" s="4"/>
      <c r="E144" s="13">
        <f t="shared" si="2"/>
        <v>8000</v>
      </c>
    </row>
    <row r="145" spans="1:5" x14ac:dyDescent="0.2">
      <c r="A145" s="14">
        <v>83</v>
      </c>
      <c r="B145" s="4"/>
      <c r="C145" s="4"/>
      <c r="D145" s="4"/>
      <c r="E145" s="13">
        <f t="shared" si="2"/>
        <v>8000</v>
      </c>
    </row>
    <row r="146" spans="1:5" x14ac:dyDescent="0.2">
      <c r="A146" s="14">
        <v>84</v>
      </c>
      <c r="B146" s="4"/>
      <c r="C146" s="4"/>
      <c r="D146" s="4"/>
      <c r="E146" s="13">
        <f t="shared" si="2"/>
        <v>8000</v>
      </c>
    </row>
    <row r="147" spans="1:5" x14ac:dyDescent="0.2">
      <c r="A147" s="14">
        <v>85</v>
      </c>
      <c r="B147" s="4"/>
      <c r="C147" s="4"/>
      <c r="D147" s="4"/>
      <c r="E147" s="13">
        <f t="shared" si="2"/>
        <v>8000</v>
      </c>
    </row>
    <row r="148" spans="1:5" x14ac:dyDescent="0.2">
      <c r="A148" s="14">
        <v>86</v>
      </c>
      <c r="B148" s="4"/>
      <c r="C148" s="4"/>
      <c r="D148" s="4"/>
      <c r="E148" s="13">
        <f t="shared" si="2"/>
        <v>8000</v>
      </c>
    </row>
    <row r="149" spans="1:5" x14ac:dyDescent="0.2">
      <c r="A149" s="14">
        <v>87</v>
      </c>
      <c r="B149" s="4"/>
      <c r="C149" s="4"/>
      <c r="D149" s="4"/>
      <c r="E149" s="13">
        <f t="shared" si="2"/>
        <v>8000</v>
      </c>
    </row>
    <row r="150" spans="1:5" x14ac:dyDescent="0.2">
      <c r="A150" s="14">
        <v>88</v>
      </c>
      <c r="B150" s="4"/>
      <c r="C150" s="4"/>
      <c r="D150" s="4"/>
      <c r="E150" s="13">
        <f t="shared" si="2"/>
        <v>8000</v>
      </c>
    </row>
    <row r="151" spans="1:5" x14ac:dyDescent="0.2">
      <c r="A151" s="14">
        <v>89</v>
      </c>
      <c r="B151" s="4"/>
      <c r="C151" s="4"/>
      <c r="D151" s="4"/>
      <c r="E151" s="13">
        <f t="shared" si="2"/>
        <v>8000</v>
      </c>
    </row>
    <row r="152" spans="1:5" x14ac:dyDescent="0.2">
      <c r="A152" s="14">
        <v>90</v>
      </c>
      <c r="B152" s="4"/>
      <c r="C152" s="4"/>
      <c r="D152" s="4"/>
      <c r="E152" s="13">
        <f t="shared" si="2"/>
        <v>8000</v>
      </c>
    </row>
    <row r="153" spans="1:5" x14ac:dyDescent="0.2">
      <c r="A153" s="14">
        <v>91</v>
      </c>
      <c r="B153" s="4"/>
      <c r="C153" s="4"/>
      <c r="D153" s="4"/>
      <c r="E153" s="13">
        <f t="shared" si="2"/>
        <v>8000</v>
      </c>
    </row>
    <row r="154" spans="1:5" x14ac:dyDescent="0.2">
      <c r="A154" s="14">
        <v>92</v>
      </c>
      <c r="B154" s="4"/>
      <c r="C154" s="4"/>
      <c r="D154" s="4"/>
      <c r="E154" s="13">
        <f t="shared" si="2"/>
        <v>8000</v>
      </c>
    </row>
    <row r="155" spans="1:5" x14ac:dyDescent="0.2">
      <c r="A155" s="14">
        <v>93</v>
      </c>
      <c r="B155" s="4"/>
      <c r="C155" s="4"/>
      <c r="D155" s="4"/>
      <c r="E155" s="13">
        <f t="shared" si="2"/>
        <v>8000</v>
      </c>
    </row>
    <row r="156" spans="1:5" x14ac:dyDescent="0.2">
      <c r="A156" s="14">
        <v>94</v>
      </c>
      <c r="B156" s="4"/>
      <c r="C156" s="4"/>
      <c r="D156" s="4"/>
      <c r="E156" s="13">
        <f t="shared" si="2"/>
        <v>8000</v>
      </c>
    </row>
    <row r="157" spans="1:5" x14ac:dyDescent="0.2">
      <c r="A157" s="14">
        <v>95</v>
      </c>
      <c r="B157" s="4"/>
      <c r="C157" s="4"/>
      <c r="D157" s="4"/>
      <c r="E157" s="13">
        <f t="shared" si="2"/>
        <v>8000</v>
      </c>
    </row>
    <row r="158" spans="1:5" x14ac:dyDescent="0.2">
      <c r="A158" s="14">
        <v>96</v>
      </c>
      <c r="B158" s="4"/>
      <c r="C158" s="4"/>
      <c r="D158" s="4"/>
      <c r="E158" s="13">
        <f t="shared" si="2"/>
        <v>8000</v>
      </c>
    </row>
    <row r="159" spans="1:5" x14ac:dyDescent="0.2">
      <c r="A159" s="14">
        <v>97</v>
      </c>
      <c r="B159" s="4"/>
      <c r="C159" s="4"/>
      <c r="D159" s="4"/>
      <c r="E159" s="13">
        <f t="shared" si="2"/>
        <v>8000</v>
      </c>
    </row>
    <row r="160" spans="1:5" x14ac:dyDescent="0.2">
      <c r="A160" s="14">
        <v>98</v>
      </c>
      <c r="B160" s="4"/>
      <c r="C160" s="4"/>
      <c r="D160" s="4"/>
      <c r="E160" s="13">
        <f t="shared" si="2"/>
        <v>8000</v>
      </c>
    </row>
    <row r="161" spans="1:5" x14ac:dyDescent="0.2">
      <c r="A161" s="14">
        <v>99</v>
      </c>
      <c r="B161" s="4"/>
      <c r="C161" s="4"/>
      <c r="D161" s="4"/>
      <c r="E161" s="13">
        <f t="shared" si="2"/>
        <v>8000</v>
      </c>
    </row>
    <row r="162" spans="1:5" ht="17" thickBot="1" x14ac:dyDescent="0.25">
      <c r="A162" s="15">
        <v>100</v>
      </c>
      <c r="B162" s="16"/>
      <c r="C162" s="16"/>
      <c r="D162" s="16"/>
      <c r="E162" s="32">
        <f t="shared" si="2"/>
        <v>8000</v>
      </c>
    </row>
  </sheetData>
  <sheetProtection password="FD28" sheet="1" objects="1" scenarios="1"/>
  <mergeCells count="2">
    <mergeCell ref="A1:E1"/>
    <mergeCell ref="A61:E6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selection activeCell="L27" sqref="L27"/>
    </sheetView>
  </sheetViews>
  <sheetFormatPr baseColWidth="10" defaultRowHeight="16" x14ac:dyDescent="0.2"/>
  <cols>
    <col min="6" max="6" width="12.83203125" bestFit="1" customWidth="1"/>
  </cols>
  <sheetData>
    <row r="1" spans="1:7" x14ac:dyDescent="0.2">
      <c r="A1" s="547" t="s">
        <v>10</v>
      </c>
      <c r="B1" s="548"/>
      <c r="C1" s="548"/>
      <c r="D1" s="548"/>
      <c r="E1" s="681"/>
      <c r="F1" s="2" t="s">
        <v>18</v>
      </c>
      <c r="G1" s="2">
        <v>10000</v>
      </c>
    </row>
    <row r="2" spans="1:7" x14ac:dyDescent="0.2">
      <c r="A2" s="10" t="s">
        <v>1</v>
      </c>
      <c r="B2" s="5" t="s">
        <v>5</v>
      </c>
      <c r="C2" s="5" t="s">
        <v>4</v>
      </c>
      <c r="D2" s="5" t="s">
        <v>9</v>
      </c>
      <c r="E2" s="11" t="s">
        <v>8</v>
      </c>
    </row>
    <row r="3" spans="1:7" x14ac:dyDescent="0.2">
      <c r="A3" s="12">
        <v>1</v>
      </c>
      <c r="B3" s="6"/>
      <c r="C3" s="6"/>
      <c r="D3" s="7"/>
      <c r="E3" s="13">
        <f>G$1-((D$3-D3)*100)</f>
        <v>10000</v>
      </c>
      <c r="F3" s="3"/>
      <c r="G3" s="3"/>
    </row>
    <row r="4" spans="1:7" x14ac:dyDescent="0.2">
      <c r="A4" s="14">
        <v>2</v>
      </c>
      <c r="B4" s="4"/>
      <c r="C4" s="4"/>
      <c r="D4" s="8"/>
      <c r="E4" s="13">
        <f t="shared" ref="E4:E59" si="0">G$1-((D$3-D4)*100)</f>
        <v>10000</v>
      </c>
    </row>
    <row r="5" spans="1:7" x14ac:dyDescent="0.2">
      <c r="A5" s="14">
        <v>3</v>
      </c>
      <c r="B5" s="4"/>
      <c r="C5" s="4"/>
      <c r="D5" s="8"/>
      <c r="E5" s="13">
        <f t="shared" si="0"/>
        <v>10000</v>
      </c>
    </row>
    <row r="6" spans="1:7" x14ac:dyDescent="0.2">
      <c r="A6" s="14">
        <v>4</v>
      </c>
      <c r="B6" s="4"/>
      <c r="C6" s="4"/>
      <c r="D6" s="8"/>
      <c r="E6" s="13">
        <f t="shared" si="0"/>
        <v>10000</v>
      </c>
    </row>
    <row r="7" spans="1:7" x14ac:dyDescent="0.2">
      <c r="A7" s="14">
        <v>5</v>
      </c>
      <c r="B7" s="4"/>
      <c r="C7" s="4"/>
      <c r="D7" s="8"/>
      <c r="E7" s="13">
        <f t="shared" si="0"/>
        <v>10000</v>
      </c>
    </row>
    <row r="8" spans="1:7" x14ac:dyDescent="0.2">
      <c r="A8" s="14">
        <v>6</v>
      </c>
      <c r="B8" s="4"/>
      <c r="C8" s="4"/>
      <c r="D8" s="8"/>
      <c r="E8" s="13">
        <f t="shared" si="0"/>
        <v>10000</v>
      </c>
    </row>
    <row r="9" spans="1:7" x14ac:dyDescent="0.2">
      <c r="A9" s="14">
        <v>7</v>
      </c>
      <c r="B9" s="4"/>
      <c r="C9" s="4"/>
      <c r="D9" s="8"/>
      <c r="E9" s="13">
        <f t="shared" si="0"/>
        <v>10000</v>
      </c>
    </row>
    <row r="10" spans="1:7" x14ac:dyDescent="0.2">
      <c r="A10" s="14">
        <v>8</v>
      </c>
      <c r="B10" s="4"/>
      <c r="C10" s="4"/>
      <c r="D10" s="8"/>
      <c r="E10" s="13">
        <f t="shared" si="0"/>
        <v>10000</v>
      </c>
    </row>
    <row r="11" spans="1:7" x14ac:dyDescent="0.2">
      <c r="A11" s="14">
        <v>9</v>
      </c>
      <c r="B11" s="4"/>
      <c r="C11" s="4"/>
      <c r="D11" s="8"/>
      <c r="E11" s="13">
        <f t="shared" si="0"/>
        <v>10000</v>
      </c>
    </row>
    <row r="12" spans="1:7" x14ac:dyDescent="0.2">
      <c r="A12" s="14">
        <v>10</v>
      </c>
      <c r="B12" s="4"/>
      <c r="C12" s="4"/>
      <c r="D12" s="8"/>
      <c r="E12" s="13">
        <f t="shared" si="0"/>
        <v>10000</v>
      </c>
    </row>
    <row r="13" spans="1:7" x14ac:dyDescent="0.2">
      <c r="A13" s="14">
        <v>11</v>
      </c>
      <c r="B13" s="4"/>
      <c r="C13" s="4"/>
      <c r="D13" s="8"/>
      <c r="E13" s="13">
        <f t="shared" si="0"/>
        <v>10000</v>
      </c>
    </row>
    <row r="14" spans="1:7" x14ac:dyDescent="0.2">
      <c r="A14" s="14">
        <v>12</v>
      </c>
      <c r="B14" s="4"/>
      <c r="C14" s="4"/>
      <c r="D14" s="8"/>
      <c r="E14" s="13">
        <f t="shared" si="0"/>
        <v>10000</v>
      </c>
    </row>
    <row r="15" spans="1:7" x14ac:dyDescent="0.2">
      <c r="A15" s="14">
        <v>13</v>
      </c>
      <c r="B15" s="4"/>
      <c r="C15" s="4"/>
      <c r="D15" s="8"/>
      <c r="E15" s="13">
        <f t="shared" si="0"/>
        <v>10000</v>
      </c>
    </row>
    <row r="16" spans="1:7" x14ac:dyDescent="0.2">
      <c r="A16" s="14">
        <v>14</v>
      </c>
      <c r="B16" s="4"/>
      <c r="C16" s="4"/>
      <c r="D16" s="8"/>
      <c r="E16" s="13">
        <f t="shared" si="0"/>
        <v>10000</v>
      </c>
    </row>
    <row r="17" spans="1:5" x14ac:dyDescent="0.2">
      <c r="A17" s="14">
        <v>15</v>
      </c>
      <c r="B17" s="4"/>
      <c r="C17" s="9"/>
      <c r="D17" s="8"/>
      <c r="E17" s="13">
        <f t="shared" si="0"/>
        <v>10000</v>
      </c>
    </row>
    <row r="18" spans="1:5" x14ac:dyDescent="0.2">
      <c r="A18" s="14">
        <v>16</v>
      </c>
      <c r="B18" s="4"/>
      <c r="C18" s="9"/>
      <c r="D18" s="8"/>
      <c r="E18" s="13">
        <f t="shared" si="0"/>
        <v>10000</v>
      </c>
    </row>
    <row r="19" spans="1:5" x14ac:dyDescent="0.2">
      <c r="A19" s="14">
        <v>17</v>
      </c>
      <c r="B19" s="4"/>
      <c r="C19" s="9"/>
      <c r="D19" s="8"/>
      <c r="E19" s="13">
        <f t="shared" si="0"/>
        <v>10000</v>
      </c>
    </row>
    <row r="20" spans="1:5" x14ac:dyDescent="0.2">
      <c r="A20" s="14">
        <v>18</v>
      </c>
      <c r="B20" s="4"/>
      <c r="C20" s="9"/>
      <c r="D20" s="8"/>
      <c r="E20" s="13">
        <f t="shared" si="0"/>
        <v>10000</v>
      </c>
    </row>
    <row r="21" spans="1:5" x14ac:dyDescent="0.2">
      <c r="A21" s="14">
        <v>19</v>
      </c>
      <c r="B21" s="4"/>
      <c r="C21" s="9"/>
      <c r="D21" s="8"/>
      <c r="E21" s="13">
        <f t="shared" si="0"/>
        <v>10000</v>
      </c>
    </row>
    <row r="22" spans="1:5" x14ac:dyDescent="0.2">
      <c r="A22" s="14">
        <v>20</v>
      </c>
      <c r="B22" s="4"/>
      <c r="C22" s="9"/>
      <c r="D22" s="8"/>
      <c r="E22" s="13">
        <f t="shared" si="0"/>
        <v>10000</v>
      </c>
    </row>
    <row r="23" spans="1:5" x14ac:dyDescent="0.2">
      <c r="A23" s="14">
        <v>21</v>
      </c>
      <c r="B23" s="4"/>
      <c r="C23" s="9"/>
      <c r="D23" s="8"/>
      <c r="E23" s="13">
        <f t="shared" si="0"/>
        <v>10000</v>
      </c>
    </row>
    <row r="24" spans="1:5" x14ac:dyDescent="0.2">
      <c r="A24" s="14">
        <v>22</v>
      </c>
      <c r="B24" s="4"/>
      <c r="C24" s="9"/>
      <c r="D24" s="8"/>
      <c r="E24" s="13">
        <f t="shared" si="0"/>
        <v>10000</v>
      </c>
    </row>
    <row r="25" spans="1:5" x14ac:dyDescent="0.2">
      <c r="A25" s="14">
        <v>23</v>
      </c>
      <c r="B25" s="4"/>
      <c r="C25" s="9"/>
      <c r="D25" s="8"/>
      <c r="E25" s="13">
        <f t="shared" si="0"/>
        <v>10000</v>
      </c>
    </row>
    <row r="26" spans="1:5" x14ac:dyDescent="0.2">
      <c r="A26" s="14">
        <v>24</v>
      </c>
      <c r="B26" s="4"/>
      <c r="C26" s="9"/>
      <c r="D26" s="8"/>
      <c r="E26" s="13">
        <f t="shared" si="0"/>
        <v>10000</v>
      </c>
    </row>
    <row r="27" spans="1:5" x14ac:dyDescent="0.2">
      <c r="A27" s="14">
        <v>25</v>
      </c>
      <c r="B27" s="4"/>
      <c r="C27" s="9"/>
      <c r="D27" s="8"/>
      <c r="E27" s="13">
        <f t="shared" si="0"/>
        <v>10000</v>
      </c>
    </row>
    <row r="28" spans="1:5" x14ac:dyDescent="0.2">
      <c r="A28" s="14">
        <v>26</v>
      </c>
      <c r="B28" s="4"/>
      <c r="C28" s="9"/>
      <c r="D28" s="8"/>
      <c r="E28" s="13">
        <f t="shared" si="0"/>
        <v>10000</v>
      </c>
    </row>
    <row r="29" spans="1:5" x14ac:dyDescent="0.2">
      <c r="A29" s="14">
        <v>27</v>
      </c>
      <c r="B29" s="4"/>
      <c r="C29" s="9"/>
      <c r="D29" s="8"/>
      <c r="E29" s="13">
        <f t="shared" si="0"/>
        <v>10000</v>
      </c>
    </row>
    <row r="30" spans="1:5" x14ac:dyDescent="0.2">
      <c r="A30" s="14">
        <v>28</v>
      </c>
      <c r="B30" s="4"/>
      <c r="C30" s="9"/>
      <c r="D30" s="8"/>
      <c r="E30" s="13">
        <f t="shared" si="0"/>
        <v>10000</v>
      </c>
    </row>
    <row r="31" spans="1:5" x14ac:dyDescent="0.2">
      <c r="A31" s="14">
        <v>29</v>
      </c>
      <c r="B31" s="4"/>
      <c r="C31" s="9"/>
      <c r="D31" s="8"/>
      <c r="E31" s="13">
        <f t="shared" si="0"/>
        <v>10000</v>
      </c>
    </row>
    <row r="32" spans="1:5" x14ac:dyDescent="0.2">
      <c r="A32" s="14">
        <v>30</v>
      </c>
      <c r="B32" s="4"/>
      <c r="C32" s="9"/>
      <c r="D32" s="8"/>
      <c r="E32" s="13">
        <f t="shared" si="0"/>
        <v>10000</v>
      </c>
    </row>
    <row r="33" spans="1:5" x14ac:dyDescent="0.2">
      <c r="A33" s="14">
        <v>31</v>
      </c>
      <c r="B33" s="4"/>
      <c r="C33" s="9"/>
      <c r="D33" s="8"/>
      <c r="E33" s="13">
        <f t="shared" si="0"/>
        <v>10000</v>
      </c>
    </row>
    <row r="34" spans="1:5" x14ac:dyDescent="0.2">
      <c r="A34" s="14">
        <v>32</v>
      </c>
      <c r="B34" s="4"/>
      <c r="C34" s="9"/>
      <c r="D34" s="8"/>
      <c r="E34" s="13">
        <f t="shared" si="0"/>
        <v>10000</v>
      </c>
    </row>
    <row r="35" spans="1:5" x14ac:dyDescent="0.2">
      <c r="A35" s="14">
        <v>33</v>
      </c>
      <c r="B35" s="4"/>
      <c r="C35" s="9"/>
      <c r="D35" s="8"/>
      <c r="E35" s="13">
        <f t="shared" si="0"/>
        <v>10000</v>
      </c>
    </row>
    <row r="36" spans="1:5" x14ac:dyDescent="0.2">
      <c r="A36" s="14">
        <v>34</v>
      </c>
      <c r="B36" s="4"/>
      <c r="C36" s="9"/>
      <c r="D36" s="8"/>
      <c r="E36" s="13">
        <f t="shared" si="0"/>
        <v>10000</v>
      </c>
    </row>
    <row r="37" spans="1:5" x14ac:dyDescent="0.2">
      <c r="A37" s="14">
        <v>35</v>
      </c>
      <c r="B37" s="4"/>
      <c r="C37" s="9"/>
      <c r="D37" s="8"/>
      <c r="E37" s="13">
        <f t="shared" si="0"/>
        <v>10000</v>
      </c>
    </row>
    <row r="38" spans="1:5" x14ac:dyDescent="0.2">
      <c r="A38" s="14">
        <v>36</v>
      </c>
      <c r="B38" s="4"/>
      <c r="C38" s="9"/>
      <c r="D38" s="8"/>
      <c r="E38" s="13">
        <f t="shared" si="0"/>
        <v>10000</v>
      </c>
    </row>
    <row r="39" spans="1:5" x14ac:dyDescent="0.2">
      <c r="A39" s="14">
        <v>37</v>
      </c>
      <c r="B39" s="4"/>
      <c r="C39" s="9"/>
      <c r="D39" s="8"/>
      <c r="E39" s="13">
        <f t="shared" si="0"/>
        <v>10000</v>
      </c>
    </row>
    <row r="40" spans="1:5" x14ac:dyDescent="0.2">
      <c r="A40" s="14">
        <v>38</v>
      </c>
      <c r="B40" s="4"/>
      <c r="C40" s="9"/>
      <c r="D40" s="8"/>
      <c r="E40" s="13">
        <f t="shared" si="0"/>
        <v>10000</v>
      </c>
    </row>
    <row r="41" spans="1:5" x14ac:dyDescent="0.2">
      <c r="A41" s="14">
        <v>39</v>
      </c>
      <c r="B41" s="4"/>
      <c r="C41" s="9"/>
      <c r="D41" s="8"/>
      <c r="E41" s="13">
        <f t="shared" si="0"/>
        <v>10000</v>
      </c>
    </row>
    <row r="42" spans="1:5" x14ac:dyDescent="0.2">
      <c r="A42" s="14">
        <v>40</v>
      </c>
      <c r="B42" s="4"/>
      <c r="C42" s="9"/>
      <c r="D42" s="8"/>
      <c r="E42" s="13">
        <f t="shared" si="0"/>
        <v>10000</v>
      </c>
    </row>
    <row r="43" spans="1:5" x14ac:dyDescent="0.2">
      <c r="A43" s="14">
        <v>41</v>
      </c>
      <c r="B43" s="4"/>
      <c r="C43" s="9"/>
      <c r="D43" s="8"/>
      <c r="E43" s="13">
        <f t="shared" si="0"/>
        <v>10000</v>
      </c>
    </row>
    <row r="44" spans="1:5" x14ac:dyDescent="0.2">
      <c r="A44" s="14">
        <v>42</v>
      </c>
      <c r="B44" s="4"/>
      <c r="C44" s="9"/>
      <c r="D44" s="8"/>
      <c r="E44" s="13">
        <f t="shared" si="0"/>
        <v>10000</v>
      </c>
    </row>
    <row r="45" spans="1:5" x14ac:dyDescent="0.2">
      <c r="A45" s="14">
        <v>43</v>
      </c>
      <c r="B45" s="4"/>
      <c r="C45" s="9"/>
      <c r="D45" s="8"/>
      <c r="E45" s="13">
        <f t="shared" si="0"/>
        <v>10000</v>
      </c>
    </row>
    <row r="46" spans="1:5" x14ac:dyDescent="0.2">
      <c r="A46" s="14">
        <v>44</v>
      </c>
      <c r="B46" s="4"/>
      <c r="C46" s="9"/>
      <c r="D46" s="8"/>
      <c r="E46" s="13">
        <f t="shared" si="0"/>
        <v>10000</v>
      </c>
    </row>
    <row r="47" spans="1:5" x14ac:dyDescent="0.2">
      <c r="A47" s="14">
        <v>45</v>
      </c>
      <c r="B47" s="4"/>
      <c r="C47" s="9"/>
      <c r="D47" s="8"/>
      <c r="E47" s="13">
        <f t="shared" si="0"/>
        <v>10000</v>
      </c>
    </row>
    <row r="48" spans="1:5" x14ac:dyDescent="0.2">
      <c r="A48" s="14">
        <v>46</v>
      </c>
      <c r="B48" s="4"/>
      <c r="C48" s="9"/>
      <c r="D48" s="8"/>
      <c r="E48" s="13">
        <f t="shared" si="0"/>
        <v>10000</v>
      </c>
    </row>
    <row r="49" spans="1:7" x14ac:dyDescent="0.2">
      <c r="A49" s="14">
        <v>47</v>
      </c>
      <c r="B49" s="4"/>
      <c r="C49" s="9"/>
      <c r="D49" s="8"/>
      <c r="E49" s="13">
        <f t="shared" si="0"/>
        <v>10000</v>
      </c>
    </row>
    <row r="50" spans="1:7" x14ac:dyDescent="0.2">
      <c r="A50" s="14">
        <v>48</v>
      </c>
      <c r="B50" s="4"/>
      <c r="C50" s="9"/>
      <c r="D50" s="8"/>
      <c r="E50" s="13">
        <f t="shared" si="0"/>
        <v>10000</v>
      </c>
    </row>
    <row r="51" spans="1:7" x14ac:dyDescent="0.2">
      <c r="A51" s="14">
        <v>49</v>
      </c>
      <c r="B51" s="4"/>
      <c r="C51" s="9"/>
      <c r="D51" s="8"/>
      <c r="E51" s="13">
        <f t="shared" si="0"/>
        <v>10000</v>
      </c>
    </row>
    <row r="52" spans="1:7" x14ac:dyDescent="0.2">
      <c r="A52" s="14">
        <v>50</v>
      </c>
      <c r="B52" s="4"/>
      <c r="C52" s="9"/>
      <c r="D52" s="8"/>
      <c r="E52" s="13">
        <f t="shared" si="0"/>
        <v>10000</v>
      </c>
    </row>
    <row r="53" spans="1:7" x14ac:dyDescent="0.2">
      <c r="A53" s="14">
        <v>51</v>
      </c>
      <c r="B53" s="4"/>
      <c r="C53" s="9"/>
      <c r="D53" s="8"/>
      <c r="E53" s="13">
        <f t="shared" si="0"/>
        <v>10000</v>
      </c>
    </row>
    <row r="54" spans="1:7" x14ac:dyDescent="0.2">
      <c r="A54" s="14">
        <v>52</v>
      </c>
      <c r="B54" s="4"/>
      <c r="C54" s="9"/>
      <c r="D54" s="8"/>
      <c r="E54" s="13">
        <f t="shared" si="0"/>
        <v>10000</v>
      </c>
    </row>
    <row r="55" spans="1:7" x14ac:dyDescent="0.2">
      <c r="A55" s="14">
        <v>53</v>
      </c>
      <c r="B55" s="4"/>
      <c r="C55" s="9"/>
      <c r="D55" s="8"/>
      <c r="E55" s="13">
        <f t="shared" si="0"/>
        <v>10000</v>
      </c>
    </row>
    <row r="56" spans="1:7" x14ac:dyDescent="0.2">
      <c r="A56" s="14">
        <v>54</v>
      </c>
      <c r="B56" s="4"/>
      <c r="C56" s="9"/>
      <c r="D56" s="8"/>
      <c r="E56" s="13">
        <f t="shared" si="0"/>
        <v>10000</v>
      </c>
    </row>
    <row r="57" spans="1:7" x14ac:dyDescent="0.2">
      <c r="A57" s="14">
        <v>55</v>
      </c>
      <c r="B57" s="4"/>
      <c r="C57" s="9"/>
      <c r="D57" s="8"/>
      <c r="E57" s="13">
        <f t="shared" si="0"/>
        <v>10000</v>
      </c>
    </row>
    <row r="58" spans="1:7" x14ac:dyDescent="0.2">
      <c r="A58" s="14">
        <v>56</v>
      </c>
      <c r="B58" s="4"/>
      <c r="C58" s="9"/>
      <c r="D58" s="8"/>
      <c r="E58" s="13">
        <f t="shared" si="0"/>
        <v>10000</v>
      </c>
    </row>
    <row r="59" spans="1:7" ht="17" thickBot="1" x14ac:dyDescent="0.25">
      <c r="A59" s="15">
        <v>57</v>
      </c>
      <c r="B59" s="16"/>
      <c r="C59" s="17"/>
      <c r="D59" s="18"/>
      <c r="E59" s="32">
        <f t="shared" si="0"/>
        <v>10000</v>
      </c>
    </row>
    <row r="60" spans="1:7" ht="17" thickBot="1" x14ac:dyDescent="0.25">
      <c r="A60" s="39"/>
      <c r="B60" s="40"/>
      <c r="C60" s="40"/>
      <c r="D60" s="41"/>
      <c r="E60" s="42"/>
    </row>
    <row r="61" spans="1:7" ht="17" thickBot="1" x14ac:dyDescent="0.25">
      <c r="A61" s="672" t="s">
        <v>12</v>
      </c>
      <c r="B61" s="673"/>
      <c r="C61" s="673"/>
      <c r="D61" s="673"/>
      <c r="E61" s="674"/>
      <c r="F61" s="2" t="s">
        <v>18</v>
      </c>
      <c r="G61" s="2">
        <v>10000</v>
      </c>
    </row>
    <row r="62" spans="1:7" ht="17" thickBot="1" x14ac:dyDescent="0.25">
      <c r="A62" s="36" t="s">
        <v>1</v>
      </c>
      <c r="B62" s="37" t="s">
        <v>5</v>
      </c>
      <c r="C62" s="37" t="s">
        <v>4</v>
      </c>
      <c r="D62" s="37" t="s">
        <v>9</v>
      </c>
      <c r="E62" s="38" t="s">
        <v>8</v>
      </c>
    </row>
    <row r="63" spans="1:7" x14ac:dyDescent="0.2">
      <c r="A63" s="33">
        <v>1</v>
      </c>
      <c r="B63" s="20"/>
      <c r="C63" s="34"/>
      <c r="D63" s="35"/>
      <c r="E63" s="19">
        <f>G$1-((D$63-D63)*100)</f>
        <v>10000</v>
      </c>
    </row>
    <row r="64" spans="1:7" x14ac:dyDescent="0.2">
      <c r="A64" s="14">
        <v>2</v>
      </c>
      <c r="B64" s="4"/>
      <c r="C64" s="9"/>
      <c r="D64" s="8"/>
      <c r="E64" s="13">
        <f t="shared" ref="E64:E127" si="1">G$1-((D$63-D64)*100)</f>
        <v>10000</v>
      </c>
    </row>
    <row r="65" spans="1:5" x14ac:dyDescent="0.2">
      <c r="A65" s="14">
        <v>3</v>
      </c>
      <c r="B65" s="4"/>
      <c r="C65" s="9"/>
      <c r="D65" s="8"/>
      <c r="E65" s="13">
        <f t="shared" si="1"/>
        <v>10000</v>
      </c>
    </row>
    <row r="66" spans="1:5" x14ac:dyDescent="0.2">
      <c r="A66" s="14">
        <v>4</v>
      </c>
      <c r="B66" s="4"/>
      <c r="C66" s="9"/>
      <c r="D66" s="8"/>
      <c r="E66" s="13">
        <f t="shared" si="1"/>
        <v>10000</v>
      </c>
    </row>
    <row r="67" spans="1:5" x14ac:dyDescent="0.2">
      <c r="A67" s="14">
        <v>5</v>
      </c>
      <c r="B67" s="4"/>
      <c r="C67" s="9"/>
      <c r="D67" s="8"/>
      <c r="E67" s="13">
        <f t="shared" si="1"/>
        <v>10000</v>
      </c>
    </row>
    <row r="68" spans="1:5" x14ac:dyDescent="0.2">
      <c r="A68" s="14">
        <v>6</v>
      </c>
      <c r="B68" s="4"/>
      <c r="C68" s="9"/>
      <c r="D68" s="8"/>
      <c r="E68" s="13">
        <f t="shared" si="1"/>
        <v>10000</v>
      </c>
    </row>
    <row r="69" spans="1:5" x14ac:dyDescent="0.2">
      <c r="A69" s="14">
        <v>7</v>
      </c>
      <c r="B69" s="4"/>
      <c r="C69" s="9"/>
      <c r="D69" s="8"/>
      <c r="E69" s="13">
        <f t="shared" si="1"/>
        <v>10000</v>
      </c>
    </row>
    <row r="70" spans="1:5" x14ac:dyDescent="0.2">
      <c r="A70" s="14">
        <v>8</v>
      </c>
      <c r="B70" s="4"/>
      <c r="C70" s="9"/>
      <c r="D70" s="8"/>
      <c r="E70" s="13">
        <f t="shared" si="1"/>
        <v>10000</v>
      </c>
    </row>
    <row r="71" spans="1:5" x14ac:dyDescent="0.2">
      <c r="A71" s="14">
        <v>9</v>
      </c>
      <c r="B71" s="4"/>
      <c r="C71" s="9"/>
      <c r="D71" s="8"/>
      <c r="E71" s="13">
        <f t="shared" si="1"/>
        <v>10000</v>
      </c>
    </row>
    <row r="72" spans="1:5" x14ac:dyDescent="0.2">
      <c r="A72" s="14">
        <v>10</v>
      </c>
      <c r="B72" s="4"/>
      <c r="C72" s="9"/>
      <c r="D72" s="8"/>
      <c r="E72" s="13">
        <f t="shared" si="1"/>
        <v>10000</v>
      </c>
    </row>
    <row r="73" spans="1:5" x14ac:dyDescent="0.2">
      <c r="A73" s="14">
        <v>11</v>
      </c>
      <c r="B73" s="4"/>
      <c r="C73" s="9"/>
      <c r="D73" s="8"/>
      <c r="E73" s="13">
        <f t="shared" si="1"/>
        <v>10000</v>
      </c>
    </row>
    <row r="74" spans="1:5" x14ac:dyDescent="0.2">
      <c r="A74" s="14">
        <v>12</v>
      </c>
      <c r="B74" s="4"/>
      <c r="C74" s="9"/>
      <c r="D74" s="8"/>
      <c r="E74" s="13">
        <f t="shared" si="1"/>
        <v>10000</v>
      </c>
    </row>
    <row r="75" spans="1:5" x14ac:dyDescent="0.2">
      <c r="A75" s="14">
        <v>13</v>
      </c>
      <c r="B75" s="4"/>
      <c r="C75" s="9"/>
      <c r="D75" s="8"/>
      <c r="E75" s="13">
        <f t="shared" si="1"/>
        <v>10000</v>
      </c>
    </row>
    <row r="76" spans="1:5" x14ac:dyDescent="0.2">
      <c r="A76" s="14">
        <v>14</v>
      </c>
      <c r="B76" s="4"/>
      <c r="C76" s="9"/>
      <c r="D76" s="8"/>
      <c r="E76" s="13">
        <f t="shared" si="1"/>
        <v>10000</v>
      </c>
    </row>
    <row r="77" spans="1:5" x14ac:dyDescent="0.2">
      <c r="A77" s="14">
        <v>15</v>
      </c>
      <c r="B77" s="4"/>
      <c r="C77" s="9"/>
      <c r="D77" s="8"/>
      <c r="E77" s="13">
        <f t="shared" si="1"/>
        <v>10000</v>
      </c>
    </row>
    <row r="78" spans="1:5" x14ac:dyDescent="0.2">
      <c r="A78" s="14">
        <v>16</v>
      </c>
      <c r="B78" s="4"/>
      <c r="C78" s="9"/>
      <c r="D78" s="8"/>
      <c r="E78" s="13">
        <f t="shared" si="1"/>
        <v>10000</v>
      </c>
    </row>
    <row r="79" spans="1:5" x14ac:dyDescent="0.2">
      <c r="A79" s="14">
        <v>17</v>
      </c>
      <c r="B79" s="4"/>
      <c r="C79" s="9"/>
      <c r="D79" s="8"/>
      <c r="E79" s="13">
        <f t="shared" si="1"/>
        <v>10000</v>
      </c>
    </row>
    <row r="80" spans="1:5" x14ac:dyDescent="0.2">
      <c r="A80" s="14">
        <v>18</v>
      </c>
      <c r="B80" s="4"/>
      <c r="C80" s="9"/>
      <c r="D80" s="8"/>
      <c r="E80" s="13">
        <f t="shared" si="1"/>
        <v>10000</v>
      </c>
    </row>
    <row r="81" spans="1:5" x14ac:dyDescent="0.2">
      <c r="A81" s="14">
        <v>19</v>
      </c>
      <c r="B81" s="4"/>
      <c r="C81" s="9"/>
      <c r="D81" s="8"/>
      <c r="E81" s="13">
        <f t="shared" si="1"/>
        <v>10000</v>
      </c>
    </row>
    <row r="82" spans="1:5" x14ac:dyDescent="0.2">
      <c r="A82" s="14">
        <v>20</v>
      </c>
      <c r="B82" s="4"/>
      <c r="C82" s="9"/>
      <c r="D82" s="8"/>
      <c r="E82" s="13">
        <f t="shared" si="1"/>
        <v>10000</v>
      </c>
    </row>
    <row r="83" spans="1:5" x14ac:dyDescent="0.2">
      <c r="A83" s="14">
        <v>21</v>
      </c>
      <c r="B83" s="4"/>
      <c r="C83" s="9"/>
      <c r="D83" s="8"/>
      <c r="E83" s="13">
        <f t="shared" si="1"/>
        <v>10000</v>
      </c>
    </row>
    <row r="84" spans="1:5" x14ac:dyDescent="0.2">
      <c r="A84" s="14">
        <v>22</v>
      </c>
      <c r="B84" s="4"/>
      <c r="C84" s="9"/>
      <c r="D84" s="8"/>
      <c r="E84" s="13">
        <f t="shared" si="1"/>
        <v>10000</v>
      </c>
    </row>
    <row r="85" spans="1:5" x14ac:dyDescent="0.2">
      <c r="A85" s="14">
        <v>23</v>
      </c>
      <c r="B85" s="4"/>
      <c r="C85" s="9"/>
      <c r="D85" s="8"/>
      <c r="E85" s="13">
        <f t="shared" si="1"/>
        <v>10000</v>
      </c>
    </row>
    <row r="86" spans="1:5" x14ac:dyDescent="0.2">
      <c r="A86" s="14">
        <v>24</v>
      </c>
      <c r="B86" s="4"/>
      <c r="C86" s="9"/>
      <c r="D86" s="8"/>
      <c r="E86" s="13">
        <f t="shared" si="1"/>
        <v>10000</v>
      </c>
    </row>
    <row r="87" spans="1:5" x14ac:dyDescent="0.2">
      <c r="A87" s="14">
        <v>25</v>
      </c>
      <c r="B87" s="4"/>
      <c r="C87" s="9"/>
      <c r="D87" s="8"/>
      <c r="E87" s="13">
        <f t="shared" si="1"/>
        <v>10000</v>
      </c>
    </row>
    <row r="88" spans="1:5" x14ac:dyDescent="0.2">
      <c r="A88" s="14">
        <v>26</v>
      </c>
      <c r="B88" s="4"/>
      <c r="C88" s="9"/>
      <c r="D88" s="8"/>
      <c r="E88" s="13">
        <f t="shared" si="1"/>
        <v>10000</v>
      </c>
    </row>
    <row r="89" spans="1:5" x14ac:dyDescent="0.2">
      <c r="A89" s="14">
        <v>27</v>
      </c>
      <c r="B89" s="4"/>
      <c r="C89" s="9"/>
      <c r="D89" s="8"/>
      <c r="E89" s="13">
        <f t="shared" si="1"/>
        <v>10000</v>
      </c>
    </row>
    <row r="90" spans="1:5" x14ac:dyDescent="0.2">
      <c r="A90" s="14">
        <v>28</v>
      </c>
      <c r="B90" s="4"/>
      <c r="C90" s="9"/>
      <c r="D90" s="8"/>
      <c r="E90" s="13">
        <f t="shared" si="1"/>
        <v>10000</v>
      </c>
    </row>
    <row r="91" spans="1:5" x14ac:dyDescent="0.2">
      <c r="A91" s="14">
        <v>29</v>
      </c>
      <c r="B91" s="4"/>
      <c r="C91" s="9"/>
      <c r="D91" s="8"/>
      <c r="E91" s="13">
        <f t="shared" si="1"/>
        <v>10000</v>
      </c>
    </row>
    <row r="92" spans="1:5" x14ac:dyDescent="0.2">
      <c r="A92" s="14">
        <v>30</v>
      </c>
      <c r="B92" s="4"/>
      <c r="C92" s="9"/>
      <c r="D92" s="8"/>
      <c r="E92" s="13">
        <f t="shared" si="1"/>
        <v>10000</v>
      </c>
    </row>
    <row r="93" spans="1:5" x14ac:dyDescent="0.2">
      <c r="A93" s="14">
        <v>31</v>
      </c>
      <c r="B93" s="4"/>
      <c r="C93" s="9"/>
      <c r="D93" s="8"/>
      <c r="E93" s="13">
        <f t="shared" si="1"/>
        <v>10000</v>
      </c>
    </row>
    <row r="94" spans="1:5" x14ac:dyDescent="0.2">
      <c r="A94" s="14">
        <v>32</v>
      </c>
      <c r="B94" s="4"/>
      <c r="C94" s="9"/>
      <c r="D94" s="8"/>
      <c r="E94" s="13">
        <f t="shared" si="1"/>
        <v>10000</v>
      </c>
    </row>
    <row r="95" spans="1:5" x14ac:dyDescent="0.2">
      <c r="A95" s="14">
        <v>33</v>
      </c>
      <c r="B95" s="4"/>
      <c r="C95" s="9"/>
      <c r="D95" s="8"/>
      <c r="E95" s="13">
        <f t="shared" si="1"/>
        <v>10000</v>
      </c>
    </row>
    <row r="96" spans="1:5" x14ac:dyDescent="0.2">
      <c r="A96" s="14">
        <v>34</v>
      </c>
      <c r="B96" s="4"/>
      <c r="C96" s="9"/>
      <c r="D96" s="8"/>
      <c r="E96" s="13">
        <f t="shared" si="1"/>
        <v>10000</v>
      </c>
    </row>
    <row r="97" spans="1:5" x14ac:dyDescent="0.2">
      <c r="A97" s="14">
        <v>35</v>
      </c>
      <c r="B97" s="4"/>
      <c r="C97" s="9"/>
      <c r="D97" s="8"/>
      <c r="E97" s="13">
        <f t="shared" si="1"/>
        <v>10000</v>
      </c>
    </row>
    <row r="98" spans="1:5" x14ac:dyDescent="0.2">
      <c r="A98" s="14">
        <v>36</v>
      </c>
      <c r="B98" s="4"/>
      <c r="C98" s="9"/>
      <c r="D98" s="8"/>
      <c r="E98" s="13">
        <f t="shared" si="1"/>
        <v>10000</v>
      </c>
    </row>
    <row r="99" spans="1:5" x14ac:dyDescent="0.2">
      <c r="A99" s="14">
        <v>37</v>
      </c>
      <c r="B99" s="4"/>
      <c r="C99" s="9"/>
      <c r="D99" s="8"/>
      <c r="E99" s="13">
        <f t="shared" si="1"/>
        <v>10000</v>
      </c>
    </row>
    <row r="100" spans="1:5" x14ac:dyDescent="0.2">
      <c r="A100" s="14">
        <v>38</v>
      </c>
      <c r="B100" s="4"/>
      <c r="C100" s="9"/>
      <c r="D100" s="8"/>
      <c r="E100" s="13">
        <f t="shared" si="1"/>
        <v>10000</v>
      </c>
    </row>
    <row r="101" spans="1:5" x14ac:dyDescent="0.2">
      <c r="A101" s="14">
        <v>39</v>
      </c>
      <c r="B101" s="4"/>
      <c r="C101" s="9"/>
      <c r="D101" s="8"/>
      <c r="E101" s="13">
        <f t="shared" si="1"/>
        <v>10000</v>
      </c>
    </row>
    <row r="102" spans="1:5" x14ac:dyDescent="0.2">
      <c r="A102" s="14">
        <v>40</v>
      </c>
      <c r="B102" s="4"/>
      <c r="C102" s="9"/>
      <c r="D102" s="8"/>
      <c r="E102" s="13">
        <f t="shared" si="1"/>
        <v>10000</v>
      </c>
    </row>
    <row r="103" spans="1:5" x14ac:dyDescent="0.2">
      <c r="A103" s="14">
        <v>41</v>
      </c>
      <c r="B103" s="4"/>
      <c r="C103" s="9"/>
      <c r="D103" s="8"/>
      <c r="E103" s="13">
        <f t="shared" si="1"/>
        <v>10000</v>
      </c>
    </row>
    <row r="104" spans="1:5" x14ac:dyDescent="0.2">
      <c r="A104" s="14">
        <v>42</v>
      </c>
      <c r="B104" s="4"/>
      <c r="C104" s="9"/>
      <c r="D104" s="8"/>
      <c r="E104" s="13">
        <f t="shared" si="1"/>
        <v>10000</v>
      </c>
    </row>
    <row r="105" spans="1:5" x14ac:dyDescent="0.2">
      <c r="A105" s="14">
        <v>43</v>
      </c>
      <c r="B105" s="4"/>
      <c r="C105" s="9"/>
      <c r="D105" s="8"/>
      <c r="E105" s="13">
        <f t="shared" si="1"/>
        <v>10000</v>
      </c>
    </row>
    <row r="106" spans="1:5" x14ac:dyDescent="0.2">
      <c r="A106" s="14">
        <v>44</v>
      </c>
      <c r="B106" s="4"/>
      <c r="C106" s="4"/>
      <c r="D106" s="4"/>
      <c r="E106" s="13">
        <f t="shared" si="1"/>
        <v>10000</v>
      </c>
    </row>
    <row r="107" spans="1:5" x14ac:dyDescent="0.2">
      <c r="A107" s="14">
        <v>45</v>
      </c>
      <c r="B107" s="4"/>
      <c r="C107" s="4"/>
      <c r="D107" s="4"/>
      <c r="E107" s="13">
        <f t="shared" si="1"/>
        <v>10000</v>
      </c>
    </row>
    <row r="108" spans="1:5" x14ac:dyDescent="0.2">
      <c r="A108" s="14">
        <v>46</v>
      </c>
      <c r="B108" s="4"/>
      <c r="C108" s="4"/>
      <c r="D108" s="4"/>
      <c r="E108" s="13">
        <f t="shared" si="1"/>
        <v>10000</v>
      </c>
    </row>
    <row r="109" spans="1:5" x14ac:dyDescent="0.2">
      <c r="A109" s="14">
        <v>47</v>
      </c>
      <c r="B109" s="4"/>
      <c r="C109" s="4"/>
      <c r="D109" s="4"/>
      <c r="E109" s="13">
        <f t="shared" si="1"/>
        <v>10000</v>
      </c>
    </row>
    <row r="110" spans="1:5" x14ac:dyDescent="0.2">
      <c r="A110" s="14">
        <v>48</v>
      </c>
      <c r="B110" s="4"/>
      <c r="C110" s="4"/>
      <c r="D110" s="4"/>
      <c r="E110" s="13">
        <f t="shared" si="1"/>
        <v>10000</v>
      </c>
    </row>
    <row r="111" spans="1:5" x14ac:dyDescent="0.2">
      <c r="A111" s="14">
        <v>49</v>
      </c>
      <c r="B111" s="4"/>
      <c r="C111" s="4"/>
      <c r="D111" s="4"/>
      <c r="E111" s="13">
        <f t="shared" si="1"/>
        <v>10000</v>
      </c>
    </row>
    <row r="112" spans="1:5" x14ac:dyDescent="0.2">
      <c r="A112" s="14">
        <v>50</v>
      </c>
      <c r="B112" s="4"/>
      <c r="C112" s="4"/>
      <c r="D112" s="4"/>
      <c r="E112" s="13">
        <f t="shared" si="1"/>
        <v>10000</v>
      </c>
    </row>
    <row r="113" spans="1:5" x14ac:dyDescent="0.2">
      <c r="A113" s="14">
        <v>51</v>
      </c>
      <c r="B113" s="4"/>
      <c r="C113" s="4"/>
      <c r="D113" s="4"/>
      <c r="E113" s="13">
        <f t="shared" si="1"/>
        <v>10000</v>
      </c>
    </row>
    <row r="114" spans="1:5" x14ac:dyDescent="0.2">
      <c r="A114" s="14">
        <v>52</v>
      </c>
      <c r="B114" s="4"/>
      <c r="C114" s="4"/>
      <c r="D114" s="4"/>
      <c r="E114" s="13">
        <f t="shared" si="1"/>
        <v>10000</v>
      </c>
    </row>
    <row r="115" spans="1:5" x14ac:dyDescent="0.2">
      <c r="A115" s="14">
        <v>53</v>
      </c>
      <c r="B115" s="4"/>
      <c r="C115" s="4"/>
      <c r="D115" s="4"/>
      <c r="E115" s="13">
        <f t="shared" si="1"/>
        <v>10000</v>
      </c>
    </row>
    <row r="116" spans="1:5" x14ac:dyDescent="0.2">
      <c r="A116" s="14">
        <v>54</v>
      </c>
      <c r="B116" s="4"/>
      <c r="C116" s="4"/>
      <c r="D116" s="4"/>
      <c r="E116" s="13">
        <f t="shared" si="1"/>
        <v>10000</v>
      </c>
    </row>
    <row r="117" spans="1:5" x14ac:dyDescent="0.2">
      <c r="A117" s="14">
        <v>55</v>
      </c>
      <c r="B117" s="4"/>
      <c r="C117" s="4"/>
      <c r="D117" s="4"/>
      <c r="E117" s="13">
        <f t="shared" si="1"/>
        <v>10000</v>
      </c>
    </row>
    <row r="118" spans="1:5" x14ac:dyDescent="0.2">
      <c r="A118" s="14">
        <v>56</v>
      </c>
      <c r="B118" s="4"/>
      <c r="C118" s="4"/>
      <c r="D118" s="4"/>
      <c r="E118" s="13">
        <f t="shared" si="1"/>
        <v>10000</v>
      </c>
    </row>
    <row r="119" spans="1:5" x14ac:dyDescent="0.2">
      <c r="A119" s="14">
        <v>57</v>
      </c>
      <c r="B119" s="4"/>
      <c r="C119" s="4"/>
      <c r="D119" s="4"/>
      <c r="E119" s="13">
        <f t="shared" si="1"/>
        <v>10000</v>
      </c>
    </row>
    <row r="120" spans="1:5" x14ac:dyDescent="0.2">
      <c r="A120" s="14">
        <v>58</v>
      </c>
      <c r="B120" s="4"/>
      <c r="C120" s="4"/>
      <c r="D120" s="4"/>
      <c r="E120" s="13">
        <f t="shared" si="1"/>
        <v>10000</v>
      </c>
    </row>
    <row r="121" spans="1:5" x14ac:dyDescent="0.2">
      <c r="A121" s="14">
        <v>59</v>
      </c>
      <c r="B121" s="4"/>
      <c r="C121" s="4"/>
      <c r="D121" s="4"/>
      <c r="E121" s="13">
        <f t="shared" si="1"/>
        <v>10000</v>
      </c>
    </row>
    <row r="122" spans="1:5" x14ac:dyDescent="0.2">
      <c r="A122" s="14">
        <v>60</v>
      </c>
      <c r="B122" s="4"/>
      <c r="C122" s="4"/>
      <c r="D122" s="4"/>
      <c r="E122" s="13">
        <f t="shared" si="1"/>
        <v>10000</v>
      </c>
    </row>
    <row r="123" spans="1:5" x14ac:dyDescent="0.2">
      <c r="A123" s="14">
        <v>61</v>
      </c>
      <c r="B123" s="4"/>
      <c r="C123" s="4"/>
      <c r="D123" s="4"/>
      <c r="E123" s="13">
        <f t="shared" si="1"/>
        <v>10000</v>
      </c>
    </row>
    <row r="124" spans="1:5" x14ac:dyDescent="0.2">
      <c r="A124" s="14">
        <v>62</v>
      </c>
      <c r="B124" s="4"/>
      <c r="C124" s="4"/>
      <c r="D124" s="4"/>
      <c r="E124" s="13">
        <f t="shared" si="1"/>
        <v>10000</v>
      </c>
    </row>
    <row r="125" spans="1:5" x14ac:dyDescent="0.2">
      <c r="A125" s="14">
        <v>63</v>
      </c>
      <c r="B125" s="4"/>
      <c r="C125" s="4"/>
      <c r="D125" s="4"/>
      <c r="E125" s="13">
        <f t="shared" si="1"/>
        <v>10000</v>
      </c>
    </row>
    <row r="126" spans="1:5" x14ac:dyDescent="0.2">
      <c r="A126" s="14">
        <v>64</v>
      </c>
      <c r="B126" s="4"/>
      <c r="C126" s="4"/>
      <c r="D126" s="4"/>
      <c r="E126" s="13">
        <f t="shared" si="1"/>
        <v>10000</v>
      </c>
    </row>
    <row r="127" spans="1:5" x14ac:dyDescent="0.2">
      <c r="A127" s="14">
        <v>65</v>
      </c>
      <c r="B127" s="4"/>
      <c r="C127" s="4"/>
      <c r="D127" s="4"/>
      <c r="E127" s="13">
        <f t="shared" si="1"/>
        <v>10000</v>
      </c>
    </row>
    <row r="128" spans="1:5" x14ac:dyDescent="0.2">
      <c r="A128" s="14">
        <v>66</v>
      </c>
      <c r="B128" s="4"/>
      <c r="C128" s="4"/>
      <c r="D128" s="4"/>
      <c r="E128" s="13">
        <f t="shared" ref="E128:E162" si="2">G$1-((D$63-D128)*100)</f>
        <v>10000</v>
      </c>
    </row>
    <row r="129" spans="1:5" x14ac:dyDescent="0.2">
      <c r="A129" s="14">
        <v>67</v>
      </c>
      <c r="B129" s="4"/>
      <c r="C129" s="4"/>
      <c r="D129" s="4"/>
      <c r="E129" s="13">
        <f t="shared" si="2"/>
        <v>10000</v>
      </c>
    </row>
    <row r="130" spans="1:5" x14ac:dyDescent="0.2">
      <c r="A130" s="14">
        <v>68</v>
      </c>
      <c r="B130" s="4"/>
      <c r="C130" s="4"/>
      <c r="D130" s="4"/>
      <c r="E130" s="13">
        <f t="shared" si="2"/>
        <v>10000</v>
      </c>
    </row>
    <row r="131" spans="1:5" x14ac:dyDescent="0.2">
      <c r="A131" s="14">
        <v>69</v>
      </c>
      <c r="B131" s="4"/>
      <c r="C131" s="4"/>
      <c r="D131" s="4"/>
      <c r="E131" s="13">
        <f t="shared" si="2"/>
        <v>10000</v>
      </c>
    </row>
    <row r="132" spans="1:5" x14ac:dyDescent="0.2">
      <c r="A132" s="14">
        <v>70</v>
      </c>
      <c r="B132" s="4"/>
      <c r="C132" s="4"/>
      <c r="D132" s="4"/>
      <c r="E132" s="13">
        <f t="shared" si="2"/>
        <v>10000</v>
      </c>
    </row>
    <row r="133" spans="1:5" x14ac:dyDescent="0.2">
      <c r="A133" s="14">
        <v>71</v>
      </c>
      <c r="B133" s="4"/>
      <c r="C133" s="4"/>
      <c r="D133" s="4"/>
      <c r="E133" s="13">
        <f t="shared" si="2"/>
        <v>10000</v>
      </c>
    </row>
    <row r="134" spans="1:5" x14ac:dyDescent="0.2">
      <c r="A134" s="14">
        <v>72</v>
      </c>
      <c r="B134" s="4"/>
      <c r="C134" s="4"/>
      <c r="D134" s="4"/>
      <c r="E134" s="13">
        <f t="shared" si="2"/>
        <v>10000</v>
      </c>
    </row>
    <row r="135" spans="1:5" x14ac:dyDescent="0.2">
      <c r="A135" s="14">
        <v>73</v>
      </c>
      <c r="B135" s="4"/>
      <c r="C135" s="4"/>
      <c r="D135" s="4"/>
      <c r="E135" s="13">
        <f t="shared" si="2"/>
        <v>10000</v>
      </c>
    </row>
    <row r="136" spans="1:5" x14ac:dyDescent="0.2">
      <c r="A136" s="14">
        <v>74</v>
      </c>
      <c r="B136" s="4"/>
      <c r="C136" s="4"/>
      <c r="D136" s="4"/>
      <c r="E136" s="13">
        <f t="shared" si="2"/>
        <v>10000</v>
      </c>
    </row>
    <row r="137" spans="1:5" x14ac:dyDescent="0.2">
      <c r="A137" s="14">
        <v>75</v>
      </c>
      <c r="B137" s="4"/>
      <c r="C137" s="4"/>
      <c r="D137" s="4"/>
      <c r="E137" s="13">
        <f t="shared" si="2"/>
        <v>10000</v>
      </c>
    </row>
    <row r="138" spans="1:5" x14ac:dyDescent="0.2">
      <c r="A138" s="14">
        <v>76</v>
      </c>
      <c r="B138" s="4"/>
      <c r="C138" s="4"/>
      <c r="D138" s="4"/>
      <c r="E138" s="13">
        <f t="shared" si="2"/>
        <v>10000</v>
      </c>
    </row>
    <row r="139" spans="1:5" x14ac:dyDescent="0.2">
      <c r="A139" s="14">
        <v>77</v>
      </c>
      <c r="B139" s="4"/>
      <c r="C139" s="4"/>
      <c r="D139" s="4"/>
      <c r="E139" s="13">
        <f t="shared" si="2"/>
        <v>10000</v>
      </c>
    </row>
    <row r="140" spans="1:5" x14ac:dyDescent="0.2">
      <c r="A140" s="14">
        <v>78</v>
      </c>
      <c r="B140" s="4"/>
      <c r="C140" s="4"/>
      <c r="D140" s="4"/>
      <c r="E140" s="13">
        <f t="shared" si="2"/>
        <v>10000</v>
      </c>
    </row>
    <row r="141" spans="1:5" x14ac:dyDescent="0.2">
      <c r="A141" s="14">
        <v>79</v>
      </c>
      <c r="B141" s="4"/>
      <c r="C141" s="4"/>
      <c r="D141" s="4"/>
      <c r="E141" s="13">
        <f t="shared" si="2"/>
        <v>10000</v>
      </c>
    </row>
    <row r="142" spans="1:5" x14ac:dyDescent="0.2">
      <c r="A142" s="14">
        <v>80</v>
      </c>
      <c r="B142" s="4"/>
      <c r="C142" s="4"/>
      <c r="D142" s="4"/>
      <c r="E142" s="13">
        <f t="shared" si="2"/>
        <v>10000</v>
      </c>
    </row>
    <row r="143" spans="1:5" x14ac:dyDescent="0.2">
      <c r="A143" s="14">
        <v>81</v>
      </c>
      <c r="B143" s="4"/>
      <c r="C143" s="4"/>
      <c r="D143" s="4"/>
      <c r="E143" s="13">
        <f t="shared" si="2"/>
        <v>10000</v>
      </c>
    </row>
    <row r="144" spans="1:5" x14ac:dyDescent="0.2">
      <c r="A144" s="14">
        <v>82</v>
      </c>
      <c r="B144" s="4"/>
      <c r="C144" s="4"/>
      <c r="D144" s="4"/>
      <c r="E144" s="13">
        <f t="shared" si="2"/>
        <v>10000</v>
      </c>
    </row>
    <row r="145" spans="1:5" x14ac:dyDescent="0.2">
      <c r="A145" s="14">
        <v>83</v>
      </c>
      <c r="B145" s="4"/>
      <c r="C145" s="4"/>
      <c r="D145" s="4"/>
      <c r="E145" s="13">
        <f t="shared" si="2"/>
        <v>10000</v>
      </c>
    </row>
    <row r="146" spans="1:5" x14ac:dyDescent="0.2">
      <c r="A146" s="14">
        <v>84</v>
      </c>
      <c r="B146" s="4"/>
      <c r="C146" s="4"/>
      <c r="D146" s="4"/>
      <c r="E146" s="13">
        <f t="shared" si="2"/>
        <v>10000</v>
      </c>
    </row>
    <row r="147" spans="1:5" x14ac:dyDescent="0.2">
      <c r="A147" s="14">
        <v>85</v>
      </c>
      <c r="B147" s="4"/>
      <c r="C147" s="4"/>
      <c r="D147" s="4"/>
      <c r="E147" s="13">
        <f t="shared" si="2"/>
        <v>10000</v>
      </c>
    </row>
    <row r="148" spans="1:5" x14ac:dyDescent="0.2">
      <c r="A148" s="14">
        <v>86</v>
      </c>
      <c r="B148" s="4"/>
      <c r="C148" s="4"/>
      <c r="D148" s="4"/>
      <c r="E148" s="13">
        <f t="shared" si="2"/>
        <v>10000</v>
      </c>
    </row>
    <row r="149" spans="1:5" x14ac:dyDescent="0.2">
      <c r="A149" s="14">
        <v>87</v>
      </c>
      <c r="B149" s="4"/>
      <c r="C149" s="4"/>
      <c r="D149" s="4"/>
      <c r="E149" s="13">
        <f t="shared" si="2"/>
        <v>10000</v>
      </c>
    </row>
    <row r="150" spans="1:5" x14ac:dyDescent="0.2">
      <c r="A150" s="14">
        <v>88</v>
      </c>
      <c r="B150" s="4"/>
      <c r="C150" s="4"/>
      <c r="D150" s="4"/>
      <c r="E150" s="13">
        <f t="shared" si="2"/>
        <v>10000</v>
      </c>
    </row>
    <row r="151" spans="1:5" x14ac:dyDescent="0.2">
      <c r="A151" s="14">
        <v>89</v>
      </c>
      <c r="B151" s="4"/>
      <c r="C151" s="4"/>
      <c r="D151" s="4"/>
      <c r="E151" s="13">
        <f t="shared" si="2"/>
        <v>10000</v>
      </c>
    </row>
    <row r="152" spans="1:5" x14ac:dyDescent="0.2">
      <c r="A152" s="14">
        <v>90</v>
      </c>
      <c r="B152" s="4"/>
      <c r="C152" s="4"/>
      <c r="D152" s="4"/>
      <c r="E152" s="13">
        <f t="shared" si="2"/>
        <v>10000</v>
      </c>
    </row>
    <row r="153" spans="1:5" x14ac:dyDescent="0.2">
      <c r="A153" s="14">
        <v>91</v>
      </c>
      <c r="B153" s="4"/>
      <c r="C153" s="4"/>
      <c r="D153" s="4"/>
      <c r="E153" s="13">
        <f t="shared" si="2"/>
        <v>10000</v>
      </c>
    </row>
    <row r="154" spans="1:5" x14ac:dyDescent="0.2">
      <c r="A154" s="14">
        <v>92</v>
      </c>
      <c r="B154" s="4"/>
      <c r="C154" s="4"/>
      <c r="D154" s="4"/>
      <c r="E154" s="13">
        <f t="shared" si="2"/>
        <v>10000</v>
      </c>
    </row>
    <row r="155" spans="1:5" x14ac:dyDescent="0.2">
      <c r="A155" s="14">
        <v>93</v>
      </c>
      <c r="B155" s="4"/>
      <c r="C155" s="4"/>
      <c r="D155" s="4"/>
      <c r="E155" s="13">
        <f t="shared" si="2"/>
        <v>10000</v>
      </c>
    </row>
    <row r="156" spans="1:5" x14ac:dyDescent="0.2">
      <c r="A156" s="14">
        <v>94</v>
      </c>
      <c r="B156" s="4"/>
      <c r="C156" s="4"/>
      <c r="D156" s="4"/>
      <c r="E156" s="13">
        <f t="shared" si="2"/>
        <v>10000</v>
      </c>
    </row>
    <row r="157" spans="1:5" x14ac:dyDescent="0.2">
      <c r="A157" s="14">
        <v>95</v>
      </c>
      <c r="B157" s="4"/>
      <c r="C157" s="4"/>
      <c r="D157" s="4"/>
      <c r="E157" s="13">
        <f t="shared" si="2"/>
        <v>10000</v>
      </c>
    </row>
    <row r="158" spans="1:5" x14ac:dyDescent="0.2">
      <c r="A158" s="14">
        <v>96</v>
      </c>
      <c r="B158" s="4"/>
      <c r="C158" s="4"/>
      <c r="D158" s="4"/>
      <c r="E158" s="13">
        <f t="shared" si="2"/>
        <v>10000</v>
      </c>
    </row>
    <row r="159" spans="1:5" x14ac:dyDescent="0.2">
      <c r="A159" s="14">
        <v>97</v>
      </c>
      <c r="B159" s="4"/>
      <c r="C159" s="4"/>
      <c r="D159" s="4"/>
      <c r="E159" s="13">
        <f t="shared" si="2"/>
        <v>10000</v>
      </c>
    </row>
    <row r="160" spans="1:5" x14ac:dyDescent="0.2">
      <c r="A160" s="14">
        <v>98</v>
      </c>
      <c r="B160" s="4"/>
      <c r="C160" s="4"/>
      <c r="D160" s="4"/>
      <c r="E160" s="13">
        <f t="shared" si="2"/>
        <v>10000</v>
      </c>
    </row>
    <row r="161" spans="1:5" x14ac:dyDescent="0.2">
      <c r="A161" s="14">
        <v>99</v>
      </c>
      <c r="B161" s="4"/>
      <c r="C161" s="4"/>
      <c r="D161" s="4"/>
      <c r="E161" s="13">
        <f t="shared" si="2"/>
        <v>10000</v>
      </c>
    </row>
    <row r="162" spans="1:5" ht="17" thickBot="1" x14ac:dyDescent="0.25">
      <c r="A162" s="15">
        <v>100</v>
      </c>
      <c r="B162" s="16"/>
      <c r="C162" s="16"/>
      <c r="D162" s="16"/>
      <c r="E162" s="32">
        <f t="shared" si="2"/>
        <v>10000</v>
      </c>
    </row>
  </sheetData>
  <sheetProtection password="FD28" sheet="1" objects="1" scenarios="1"/>
  <mergeCells count="2">
    <mergeCell ref="A1:E1"/>
    <mergeCell ref="A61:E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5"/>
  <sheetViews>
    <sheetView topLeftCell="A95" workbookViewId="0">
      <pane xSplit="13" topLeftCell="AI1" activePane="topRight" state="frozen"/>
      <selection activeCell="A4" sqref="A4"/>
      <selection pane="topRight" activeCell="A110" sqref="A110"/>
    </sheetView>
  </sheetViews>
  <sheetFormatPr baseColWidth="10" defaultRowHeight="16" x14ac:dyDescent="0.2"/>
  <cols>
    <col min="1" max="1" width="3.1640625" style="171" bestFit="1" customWidth="1"/>
    <col min="2" max="2" width="5" style="172" customWidth="1"/>
    <col min="3" max="3" width="5" style="172" bestFit="1" customWidth="1"/>
    <col min="4" max="4" width="18.33203125" style="172" bestFit="1" customWidth="1"/>
    <col min="5" max="5" width="15.1640625" style="172" bestFit="1" customWidth="1"/>
    <col min="6" max="6" width="13.83203125" style="172" hidden="1" customWidth="1"/>
    <col min="7" max="7" width="10.6640625" style="172" hidden="1" customWidth="1"/>
    <col min="8" max="8" width="9.6640625" style="172" hidden="1" customWidth="1"/>
    <col min="9" max="9" width="2.83203125" style="172" bestFit="1" customWidth="1"/>
    <col min="10" max="10" width="3.6640625" style="172" bestFit="1" customWidth="1"/>
    <col min="11" max="11" width="6.5" style="172" bestFit="1" customWidth="1"/>
    <col min="12" max="12" width="11.1640625" style="172" bestFit="1" customWidth="1"/>
    <col min="13" max="13" width="9.33203125" style="172" bestFit="1" customWidth="1"/>
    <col min="14" max="14" width="6.6640625" style="172" bestFit="1" customWidth="1"/>
    <col min="15" max="15" width="9.6640625" style="172" bestFit="1" customWidth="1"/>
    <col min="16" max="16" width="8.33203125" style="172" bestFit="1" customWidth="1"/>
    <col min="17" max="32" width="10.83203125" style="172"/>
    <col min="35" max="35" width="13.1640625" customWidth="1"/>
    <col min="36" max="36" width="10.83203125" customWidth="1"/>
    <col min="37" max="37" width="20.83203125" bestFit="1" customWidth="1"/>
    <col min="38" max="38" width="10.33203125" customWidth="1"/>
    <col min="39" max="39" width="11.83203125" customWidth="1"/>
    <col min="40" max="42" width="10.83203125" customWidth="1"/>
    <col min="43" max="43" width="17" customWidth="1"/>
    <col min="44" max="44" width="10.83203125" customWidth="1"/>
  </cols>
  <sheetData>
    <row r="1" spans="1:44" ht="6" customHeight="1" thickBot="1" x14ac:dyDescent="0.25"/>
    <row r="2" spans="1:44" x14ac:dyDescent="0.2">
      <c r="A2" s="617" t="s">
        <v>93</v>
      </c>
      <c r="B2" s="618"/>
      <c r="C2" s="618"/>
      <c r="D2" s="618"/>
      <c r="E2" s="173">
        <v>43267</v>
      </c>
      <c r="F2" s="174"/>
      <c r="G2" s="174"/>
    </row>
    <row r="3" spans="1:44" ht="17" thickBot="1" x14ac:dyDescent="0.25">
      <c r="A3" s="615" t="s">
        <v>94</v>
      </c>
      <c r="B3" s="616"/>
      <c r="C3" s="616"/>
      <c r="D3" s="616"/>
      <c r="E3" s="175" t="s">
        <v>319</v>
      </c>
      <c r="F3" s="176"/>
      <c r="G3" s="176"/>
    </row>
    <row r="4" spans="1:44" ht="6" customHeight="1" thickBot="1" x14ac:dyDescent="0.25">
      <c r="A4" s="177"/>
      <c r="B4" s="176"/>
      <c r="C4" s="176"/>
      <c r="D4" s="176"/>
      <c r="E4" s="178"/>
      <c r="F4" s="178"/>
      <c r="G4" s="178"/>
    </row>
    <row r="5" spans="1:44" s="21" customFormat="1" ht="16" customHeight="1" x14ac:dyDescent="0.2">
      <c r="A5" s="625" t="s">
        <v>0</v>
      </c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7"/>
      <c r="O5" s="619" t="s">
        <v>11</v>
      </c>
      <c r="P5" s="620"/>
      <c r="Q5" s="643" t="s">
        <v>288</v>
      </c>
      <c r="R5" s="644"/>
      <c r="S5" s="653" t="s">
        <v>289</v>
      </c>
      <c r="T5" s="620"/>
      <c r="U5" s="653" t="s">
        <v>293</v>
      </c>
      <c r="V5" s="655"/>
      <c r="W5" s="613" t="s">
        <v>92</v>
      </c>
      <c r="X5" s="606"/>
      <c r="Y5" s="613" t="s">
        <v>711</v>
      </c>
      <c r="Z5" s="606"/>
      <c r="AA5" s="605" t="s">
        <v>297</v>
      </c>
      <c r="AB5" s="606"/>
      <c r="AC5" s="605" t="s">
        <v>291</v>
      </c>
      <c r="AD5" s="606"/>
      <c r="AE5" s="609" t="s">
        <v>296</v>
      </c>
      <c r="AF5" s="610"/>
    </row>
    <row r="6" spans="1:44" s="21" customFormat="1" ht="16" customHeight="1" x14ac:dyDescent="0.2">
      <c r="A6" s="628"/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30"/>
      <c r="O6" s="179" t="s">
        <v>10</v>
      </c>
      <c r="P6" s="180">
        <v>25</v>
      </c>
      <c r="Q6" s="181" t="s">
        <v>10</v>
      </c>
      <c r="R6" s="180">
        <v>19</v>
      </c>
      <c r="S6" s="181" t="s">
        <v>10</v>
      </c>
      <c r="T6" s="180">
        <v>0</v>
      </c>
      <c r="U6" s="181" t="s">
        <v>10</v>
      </c>
      <c r="V6" s="180">
        <v>0</v>
      </c>
      <c r="W6" s="182" t="s">
        <v>10</v>
      </c>
      <c r="X6" s="183">
        <v>0</v>
      </c>
      <c r="Y6" s="182" t="s">
        <v>10</v>
      </c>
      <c r="Z6" s="454">
        <v>22</v>
      </c>
      <c r="AA6" s="184" t="s">
        <v>10</v>
      </c>
      <c r="AB6" s="183">
        <v>20</v>
      </c>
      <c r="AC6" s="184" t="s">
        <v>10</v>
      </c>
      <c r="AD6" s="183">
        <v>0</v>
      </c>
      <c r="AE6" s="185" t="s">
        <v>10</v>
      </c>
      <c r="AF6" s="186">
        <v>0</v>
      </c>
    </row>
    <row r="7" spans="1:44" s="21" customFormat="1" ht="16" customHeight="1" x14ac:dyDescent="0.2">
      <c r="A7" s="628"/>
      <c r="B7" s="629"/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30"/>
      <c r="O7" s="179" t="s">
        <v>12</v>
      </c>
      <c r="P7" s="180">
        <v>43</v>
      </c>
      <c r="Q7" s="181" t="s">
        <v>12</v>
      </c>
      <c r="R7" s="180">
        <v>28</v>
      </c>
      <c r="S7" s="181" t="s">
        <v>12</v>
      </c>
      <c r="T7" s="180">
        <v>0</v>
      </c>
      <c r="U7" s="181" t="s">
        <v>12</v>
      </c>
      <c r="V7" s="180">
        <v>0</v>
      </c>
      <c r="W7" s="182" t="s">
        <v>12</v>
      </c>
      <c r="X7" s="183">
        <v>0</v>
      </c>
      <c r="Y7" s="182" t="s">
        <v>12</v>
      </c>
      <c r="Z7" s="454">
        <v>28</v>
      </c>
      <c r="AA7" s="184" t="s">
        <v>12</v>
      </c>
      <c r="AB7" s="183">
        <v>32</v>
      </c>
      <c r="AC7" s="184" t="s">
        <v>12</v>
      </c>
      <c r="AD7" s="183">
        <v>0</v>
      </c>
      <c r="AE7" s="185" t="s">
        <v>12</v>
      </c>
      <c r="AF7" s="186">
        <v>0</v>
      </c>
    </row>
    <row r="8" spans="1:44" s="21" customFormat="1" ht="16" customHeight="1" thickBot="1" x14ac:dyDescent="0.25">
      <c r="A8" s="631"/>
      <c r="B8" s="632"/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3"/>
      <c r="O8" s="179" t="s">
        <v>13</v>
      </c>
      <c r="P8" s="180">
        <f>P6+P7</f>
        <v>68</v>
      </c>
      <c r="Q8" s="181" t="s">
        <v>13</v>
      </c>
      <c r="R8" s="180">
        <f>R6+R7</f>
        <v>47</v>
      </c>
      <c r="S8" s="187" t="s">
        <v>13</v>
      </c>
      <c r="T8" s="188">
        <f>T6+T7</f>
        <v>0</v>
      </c>
      <c r="U8" s="181" t="s">
        <v>13</v>
      </c>
      <c r="V8" s="180">
        <f>V6+V7</f>
        <v>0</v>
      </c>
      <c r="W8" s="182" t="s">
        <v>13</v>
      </c>
      <c r="X8" s="183">
        <f>X6+X7</f>
        <v>0</v>
      </c>
      <c r="Y8" s="182" t="s">
        <v>13</v>
      </c>
      <c r="Z8" s="183">
        <f>Z6+Z7</f>
        <v>50</v>
      </c>
      <c r="AA8" s="184" t="s">
        <v>13</v>
      </c>
      <c r="AB8" s="183">
        <f>AB6+AB7</f>
        <v>52</v>
      </c>
      <c r="AC8" s="184" t="s">
        <v>13</v>
      </c>
      <c r="AD8" s="183">
        <f>AD6+AD7</f>
        <v>0</v>
      </c>
      <c r="AE8" s="185" t="s">
        <v>13</v>
      </c>
      <c r="AF8" s="186">
        <f>AF6+AF7</f>
        <v>0</v>
      </c>
    </row>
    <row r="9" spans="1:44" s="21" customFormat="1" ht="94" customHeight="1" thickBot="1" x14ac:dyDescent="0.25">
      <c r="A9" s="623"/>
      <c r="B9" s="621" t="s">
        <v>3</v>
      </c>
      <c r="C9" s="621" t="s">
        <v>2</v>
      </c>
      <c r="D9" s="634" t="s">
        <v>10</v>
      </c>
      <c r="E9" s="635"/>
      <c r="F9" s="635"/>
      <c r="G9" s="635"/>
      <c r="H9" s="635"/>
      <c r="I9" s="635"/>
      <c r="J9" s="635"/>
      <c r="K9" s="635"/>
      <c r="L9" s="635"/>
      <c r="M9" s="635"/>
      <c r="N9" s="636"/>
      <c r="O9" s="637" t="s">
        <v>48</v>
      </c>
      <c r="P9" s="638"/>
      <c r="Q9" s="645" t="s">
        <v>709</v>
      </c>
      <c r="R9" s="646"/>
      <c r="S9" s="654" t="s">
        <v>290</v>
      </c>
      <c r="T9" s="654"/>
      <c r="U9" s="656" t="s">
        <v>294</v>
      </c>
      <c r="V9" s="646"/>
      <c r="W9" s="614" t="s">
        <v>707</v>
      </c>
      <c r="X9" s="608"/>
      <c r="Y9" s="614" t="s">
        <v>710</v>
      </c>
      <c r="Z9" s="608"/>
      <c r="AA9" s="607" t="s">
        <v>725</v>
      </c>
      <c r="AB9" s="608"/>
      <c r="AC9" s="607" t="s">
        <v>308</v>
      </c>
      <c r="AD9" s="608"/>
      <c r="AE9" s="611" t="s">
        <v>309</v>
      </c>
      <c r="AF9" s="612"/>
      <c r="AI9" s="596" t="s">
        <v>326</v>
      </c>
      <c r="AJ9" s="598"/>
      <c r="AK9" s="598"/>
      <c r="AL9" s="598"/>
      <c r="AM9" s="598"/>
      <c r="AN9" s="599" t="s">
        <v>332</v>
      </c>
      <c r="AO9" s="599"/>
      <c r="AP9" s="599"/>
      <c r="AQ9" s="600"/>
      <c r="AR9" s="171"/>
    </row>
    <row r="10" spans="1:44" s="21" customFormat="1" ht="17" thickBot="1" x14ac:dyDescent="0.25">
      <c r="A10" s="624"/>
      <c r="B10" s="622"/>
      <c r="C10" s="622"/>
      <c r="D10" s="189" t="s">
        <v>4</v>
      </c>
      <c r="E10" s="189" t="s">
        <v>5</v>
      </c>
      <c r="F10" s="190" t="s">
        <v>298</v>
      </c>
      <c r="G10" s="191" t="s">
        <v>299</v>
      </c>
      <c r="H10" s="189" t="s">
        <v>34</v>
      </c>
      <c r="I10" s="189" t="s">
        <v>6</v>
      </c>
      <c r="J10" s="189" t="s">
        <v>7</v>
      </c>
      <c r="K10" s="189" t="s">
        <v>8</v>
      </c>
      <c r="L10" s="189" t="s">
        <v>310</v>
      </c>
      <c r="M10" s="189" t="s">
        <v>311</v>
      </c>
      <c r="N10" s="189" t="s">
        <v>9</v>
      </c>
      <c r="O10" s="192" t="s">
        <v>14</v>
      </c>
      <c r="P10" s="193" t="s">
        <v>15</v>
      </c>
      <c r="Q10" s="192" t="s">
        <v>14</v>
      </c>
      <c r="R10" s="193" t="s">
        <v>15</v>
      </c>
      <c r="S10" s="192" t="s">
        <v>14</v>
      </c>
      <c r="T10" s="193" t="s">
        <v>15</v>
      </c>
      <c r="U10" s="192" t="s">
        <v>14</v>
      </c>
      <c r="V10" s="193" t="s">
        <v>15</v>
      </c>
      <c r="W10" s="194" t="s">
        <v>14</v>
      </c>
      <c r="X10" s="195" t="s">
        <v>15</v>
      </c>
      <c r="Y10" s="194" t="s">
        <v>14</v>
      </c>
      <c r="Z10" s="195" t="s">
        <v>15</v>
      </c>
      <c r="AA10" s="194" t="s">
        <v>14</v>
      </c>
      <c r="AB10" s="195" t="s">
        <v>15</v>
      </c>
      <c r="AC10" s="194" t="s">
        <v>14</v>
      </c>
      <c r="AD10" s="195" t="s">
        <v>15</v>
      </c>
      <c r="AE10" s="194" t="s">
        <v>14</v>
      </c>
      <c r="AF10" s="195" t="s">
        <v>15</v>
      </c>
      <c r="AH10" s="418"/>
      <c r="AI10" s="317" t="s">
        <v>700</v>
      </c>
      <c r="AJ10" s="318" t="s">
        <v>692</v>
      </c>
      <c r="AK10" s="318" t="s">
        <v>719</v>
      </c>
      <c r="AL10" s="318" t="s">
        <v>701</v>
      </c>
      <c r="AM10" s="318" t="s">
        <v>702</v>
      </c>
      <c r="AN10" s="238" t="s">
        <v>331</v>
      </c>
      <c r="AO10" s="238" t="s">
        <v>703</v>
      </c>
      <c r="AP10" s="238" t="s">
        <v>704</v>
      </c>
      <c r="AQ10" s="319" t="s">
        <v>705</v>
      </c>
      <c r="AR10" s="320" t="s">
        <v>9</v>
      </c>
    </row>
    <row r="11" spans="1:44" ht="17" customHeight="1" x14ac:dyDescent="0.2">
      <c r="A11" s="196">
        <v>1</v>
      </c>
      <c r="B11" s="197"/>
      <c r="C11" s="198"/>
      <c r="D11" s="415" t="s">
        <v>17</v>
      </c>
      <c r="E11" s="415" t="s">
        <v>16</v>
      </c>
      <c r="F11" s="200">
        <v>33347</v>
      </c>
      <c r="G11" s="201">
        <f t="shared" ref="G11:G18" ca="1" si="0">INT((NOW()-F11)/365.25)</f>
        <v>27</v>
      </c>
      <c r="H11" s="414" t="str">
        <f t="shared" ref="H11:H18" ca="1" si="1">IF(G11&gt;59.99,"Super Senior",IF(G11&gt;49.99,"Senior",IF(G11&gt;22.99,"Adulto",IF(G11&gt;16.99,"SUB-23",IF(G11&gt;13.99,"SUB-16",IF(G11&gt;0.01,"SUB-14"))))))</f>
        <v>Adulto</v>
      </c>
      <c r="I11" s="414">
        <v>2</v>
      </c>
      <c r="J11" s="414">
        <v>2</v>
      </c>
      <c r="K11" s="506">
        <f t="shared" ref="K11:K46" si="2">L11+M11+AF11</f>
        <v>36000</v>
      </c>
      <c r="L11" s="500">
        <f>SUM(LARGE(X11:X11:Z11:Z11:AB11:AB11:AD11:AD11,{1;2}))</f>
        <v>20000</v>
      </c>
      <c r="M11" s="499">
        <f>SUM(LARGE(P11:P11:R11:R11:T11:T11:V11:V11,{1;2}))</f>
        <v>16000</v>
      </c>
      <c r="N11" s="120">
        <f t="shared" ref="N11:N46" si="3">AR11</f>
        <v>194.14000000000001</v>
      </c>
      <c r="O11" s="147">
        <v>190.85</v>
      </c>
      <c r="P11" s="121">
        <v>8000</v>
      </c>
      <c r="Q11" s="147">
        <v>219.39</v>
      </c>
      <c r="R11" s="123">
        <v>8000</v>
      </c>
      <c r="S11" s="202"/>
      <c r="T11" s="416">
        <v>0</v>
      </c>
      <c r="U11" s="147"/>
      <c r="V11" s="123">
        <v>0</v>
      </c>
      <c r="W11" s="202">
        <v>175.22</v>
      </c>
      <c r="X11" s="123">
        <v>9011</v>
      </c>
      <c r="Y11" s="503">
        <v>200.61</v>
      </c>
      <c r="Z11" s="121">
        <v>10000</v>
      </c>
      <c r="AA11" s="537">
        <v>184.63</v>
      </c>
      <c r="AB11" s="122">
        <v>10000</v>
      </c>
      <c r="AC11" s="202"/>
      <c r="AD11" s="416">
        <v>0</v>
      </c>
      <c r="AE11" s="147"/>
      <c r="AF11" s="416">
        <v>0</v>
      </c>
      <c r="AH11" s="172"/>
      <c r="AI11" s="321"/>
      <c r="AJ11" s="322">
        <f t="shared" ref="AJ11:AJ19" si="4">W11</f>
        <v>175.22</v>
      </c>
      <c r="AK11" s="322">
        <f t="shared" ref="AK11:AK21" si="5">Y11</f>
        <v>200.61</v>
      </c>
      <c r="AL11" s="322">
        <f t="shared" ref="AL11:AL18" si="6">AA11</f>
        <v>184.63</v>
      </c>
      <c r="AM11" s="394"/>
      <c r="AN11" s="421">
        <f t="shared" ref="AN11:AN18" si="7">O11</f>
        <v>190.85</v>
      </c>
      <c r="AO11" s="322"/>
      <c r="AP11" s="322"/>
      <c r="AQ11" s="394">
        <f t="shared" ref="AQ11:AQ17" si="8">Q11</f>
        <v>219.39</v>
      </c>
      <c r="AR11" s="391">
        <f t="shared" ref="AR11:AR46" si="9">AVERAGE(AI11:AQ11)</f>
        <v>194.14000000000001</v>
      </c>
    </row>
    <row r="12" spans="1:44" x14ac:dyDescent="0.2">
      <c r="A12" s="203">
        <v>2</v>
      </c>
      <c r="B12" s="109"/>
      <c r="C12" s="204"/>
      <c r="D12" s="109" t="s">
        <v>20</v>
      </c>
      <c r="E12" s="205" t="s">
        <v>19</v>
      </c>
      <c r="F12" s="205"/>
      <c r="G12" s="206">
        <f t="shared" ca="1" si="0"/>
        <v>118</v>
      </c>
      <c r="H12" s="109" t="str">
        <f t="shared" ca="1" si="1"/>
        <v>Super Senior</v>
      </c>
      <c r="I12" s="109">
        <v>2</v>
      </c>
      <c r="J12" s="109">
        <v>2</v>
      </c>
      <c r="K12" s="507">
        <f t="shared" si="2"/>
        <v>28123</v>
      </c>
      <c r="L12" s="501">
        <f>SUM(LARGE(X12:X12:Z12:Z12:AB12:AB12:AD12:AD12,{1;2}))</f>
        <v>18171</v>
      </c>
      <c r="M12" s="486">
        <f>SUM(LARGE(P12:P12:R12:R12:T12:T12:V12:V12,{1;2}))</f>
        <v>9952</v>
      </c>
      <c r="N12" s="125">
        <f t="shared" si="3"/>
        <v>175.898</v>
      </c>
      <c r="O12" s="126">
        <v>172.2</v>
      </c>
      <c r="P12" s="83">
        <f>'TAÇA SP 2018 - 28012018'!E4</f>
        <v>6135</v>
      </c>
      <c r="Q12" s="126">
        <v>177.56</v>
      </c>
      <c r="R12" s="127">
        <v>3817</v>
      </c>
      <c r="S12" s="128"/>
      <c r="T12" s="129">
        <v>0</v>
      </c>
      <c r="U12" s="126"/>
      <c r="V12" s="130">
        <v>0</v>
      </c>
      <c r="W12" s="128">
        <v>180.28</v>
      </c>
      <c r="X12" s="130">
        <v>9517</v>
      </c>
      <c r="Y12" s="504">
        <v>178.28</v>
      </c>
      <c r="Z12" s="129">
        <v>7767</v>
      </c>
      <c r="AA12" s="126">
        <v>171.17</v>
      </c>
      <c r="AB12" s="130">
        <v>8654</v>
      </c>
      <c r="AC12" s="128"/>
      <c r="AD12" s="129">
        <v>0</v>
      </c>
      <c r="AE12" s="126"/>
      <c r="AF12" s="129">
        <v>0</v>
      </c>
      <c r="AH12" s="172"/>
      <c r="AI12" s="323"/>
      <c r="AJ12" s="324">
        <f t="shared" si="4"/>
        <v>180.28</v>
      </c>
      <c r="AK12" s="324">
        <f t="shared" si="5"/>
        <v>178.28</v>
      </c>
      <c r="AL12" s="324">
        <f t="shared" si="6"/>
        <v>171.17</v>
      </c>
      <c r="AM12" s="395"/>
      <c r="AN12" s="422">
        <f t="shared" si="7"/>
        <v>172.2</v>
      </c>
      <c r="AO12" s="324"/>
      <c r="AP12" s="324"/>
      <c r="AQ12" s="395">
        <f t="shared" si="8"/>
        <v>177.56</v>
      </c>
      <c r="AR12" s="397">
        <f t="shared" si="9"/>
        <v>175.898</v>
      </c>
    </row>
    <row r="13" spans="1:44" ht="16" customHeight="1" x14ac:dyDescent="0.2">
      <c r="A13" s="203">
        <v>3</v>
      </c>
      <c r="B13" s="109"/>
      <c r="C13" s="205"/>
      <c r="D13" s="109" t="s">
        <v>27</v>
      </c>
      <c r="E13" s="109" t="s">
        <v>19</v>
      </c>
      <c r="F13" s="109"/>
      <c r="G13" s="206">
        <f t="shared" ca="1" si="0"/>
        <v>118</v>
      </c>
      <c r="H13" s="109" t="str">
        <f t="shared" ca="1" si="1"/>
        <v>Super Senior</v>
      </c>
      <c r="I13" s="109">
        <v>2</v>
      </c>
      <c r="J13" s="109">
        <v>2</v>
      </c>
      <c r="K13" s="507">
        <f t="shared" si="2"/>
        <v>26714</v>
      </c>
      <c r="L13" s="501">
        <f>SUM(LARGE(X13:X13:Z13:Z13:AB13:AB13:AD13:AD13,{1;2}))</f>
        <v>18045</v>
      </c>
      <c r="M13" s="486">
        <f>SUM(LARGE(P13:P13:R13:R13:T13:T13:V13:V13,{1;2}))</f>
        <v>8669</v>
      </c>
      <c r="N13" s="125">
        <f t="shared" si="3"/>
        <v>173.84599999999998</v>
      </c>
      <c r="O13" s="126">
        <v>164.65</v>
      </c>
      <c r="P13" s="83">
        <f>'TAÇA SP 2018 - 28012018'!E9</f>
        <v>5380.0000000000009</v>
      </c>
      <c r="Q13" s="126">
        <v>172.28</v>
      </c>
      <c r="R13" s="127">
        <v>3289</v>
      </c>
      <c r="S13" s="128"/>
      <c r="T13" s="129">
        <v>0</v>
      </c>
      <c r="U13" s="126"/>
      <c r="V13" s="130">
        <v>0</v>
      </c>
      <c r="W13" s="128">
        <v>176.06</v>
      </c>
      <c r="X13" s="130">
        <v>9095</v>
      </c>
      <c r="Y13" s="504">
        <v>182.11</v>
      </c>
      <c r="Z13" s="129">
        <v>8150</v>
      </c>
      <c r="AA13" s="126">
        <v>174.13</v>
      </c>
      <c r="AB13" s="130">
        <v>8950</v>
      </c>
      <c r="AC13" s="128"/>
      <c r="AD13" s="129">
        <v>0</v>
      </c>
      <c r="AE13" s="126"/>
      <c r="AF13" s="129">
        <v>0</v>
      </c>
      <c r="AI13" s="323"/>
      <c r="AJ13" s="324">
        <f t="shared" si="4"/>
        <v>176.06</v>
      </c>
      <c r="AK13" s="324">
        <f t="shared" si="5"/>
        <v>182.11</v>
      </c>
      <c r="AL13" s="324">
        <f t="shared" si="6"/>
        <v>174.13</v>
      </c>
      <c r="AM13" s="395"/>
      <c r="AN13" s="422">
        <f t="shared" si="7"/>
        <v>164.65</v>
      </c>
      <c r="AO13" s="324"/>
      <c r="AP13" s="324"/>
      <c r="AQ13" s="395">
        <f t="shared" si="8"/>
        <v>172.28</v>
      </c>
      <c r="AR13" s="397">
        <f t="shared" si="9"/>
        <v>173.84599999999998</v>
      </c>
    </row>
    <row r="14" spans="1:44" x14ac:dyDescent="0.2">
      <c r="A14" s="203">
        <v>4</v>
      </c>
      <c r="B14" s="109"/>
      <c r="C14" s="205"/>
      <c r="D14" s="109" t="s">
        <v>21</v>
      </c>
      <c r="E14" s="109" t="s">
        <v>22</v>
      </c>
      <c r="F14" s="109"/>
      <c r="G14" s="206">
        <f t="shared" ca="1" si="0"/>
        <v>118</v>
      </c>
      <c r="H14" s="109" t="str">
        <f t="shared" ca="1" si="1"/>
        <v>Super Senior</v>
      </c>
      <c r="I14" s="109">
        <v>2</v>
      </c>
      <c r="J14" s="109">
        <v>2</v>
      </c>
      <c r="K14" s="507">
        <f t="shared" si="2"/>
        <v>26401</v>
      </c>
      <c r="L14" s="501">
        <f>SUM(LARGE(X14:X14:Z14:Z14:AB14:AB14:AD14:AD14,{1;2}))</f>
        <v>16199</v>
      </c>
      <c r="M14" s="486">
        <f>SUM(LARGE(P14:P14:R14:R14:T14:T14:V14:V14,{1;2}))</f>
        <v>10202</v>
      </c>
      <c r="N14" s="125">
        <f t="shared" si="3"/>
        <v>171.886</v>
      </c>
      <c r="O14" s="126">
        <v>170.65</v>
      </c>
      <c r="P14" s="83">
        <f>'TAÇA SP 2018 - 28012018'!E5</f>
        <v>5980.0000000000009</v>
      </c>
      <c r="Q14" s="126">
        <v>181.61</v>
      </c>
      <c r="R14" s="127">
        <v>4222</v>
      </c>
      <c r="S14" s="128"/>
      <c r="T14" s="129">
        <v>0</v>
      </c>
      <c r="U14" s="126"/>
      <c r="V14" s="130">
        <v>0</v>
      </c>
      <c r="W14" s="128">
        <v>169.56</v>
      </c>
      <c r="X14" s="130">
        <v>8445</v>
      </c>
      <c r="Y14" s="504">
        <v>175.44</v>
      </c>
      <c r="Z14" s="129">
        <v>7483</v>
      </c>
      <c r="AA14" s="126">
        <v>162.16999999999999</v>
      </c>
      <c r="AB14" s="130">
        <v>7754</v>
      </c>
      <c r="AC14" s="128"/>
      <c r="AD14" s="129">
        <v>0</v>
      </c>
      <c r="AE14" s="126"/>
      <c r="AF14" s="129">
        <v>0</v>
      </c>
      <c r="AH14" s="172"/>
      <c r="AI14" s="323"/>
      <c r="AJ14" s="324">
        <f t="shared" si="4"/>
        <v>169.56</v>
      </c>
      <c r="AK14" s="324">
        <f t="shared" si="5"/>
        <v>175.44</v>
      </c>
      <c r="AL14" s="324">
        <f t="shared" si="6"/>
        <v>162.16999999999999</v>
      </c>
      <c r="AM14" s="395"/>
      <c r="AN14" s="422">
        <f t="shared" si="7"/>
        <v>170.65</v>
      </c>
      <c r="AO14" s="324"/>
      <c r="AP14" s="324"/>
      <c r="AQ14" s="395">
        <f t="shared" si="8"/>
        <v>181.61</v>
      </c>
      <c r="AR14" s="397">
        <f t="shared" si="9"/>
        <v>171.886</v>
      </c>
    </row>
    <row r="15" spans="1:44" x14ac:dyDescent="0.2">
      <c r="A15" s="203">
        <v>5</v>
      </c>
      <c r="B15" s="109"/>
      <c r="C15" s="205"/>
      <c r="D15" s="109" t="s">
        <v>25</v>
      </c>
      <c r="E15" s="109" t="s">
        <v>97</v>
      </c>
      <c r="F15" s="207">
        <v>24685</v>
      </c>
      <c r="G15" s="206">
        <f t="shared" ca="1" si="0"/>
        <v>50</v>
      </c>
      <c r="H15" s="109" t="str">
        <f t="shared" ca="1" si="1"/>
        <v>Senior</v>
      </c>
      <c r="I15" s="109">
        <v>2</v>
      </c>
      <c r="J15" s="109">
        <v>2</v>
      </c>
      <c r="K15" s="507">
        <f t="shared" si="2"/>
        <v>24734</v>
      </c>
      <c r="L15" s="501">
        <f>SUM(LARGE(X15:X15:Z15:Z15:AB15:AB15:AD15:AD15,{1;2}))</f>
        <v>16472</v>
      </c>
      <c r="M15" s="486">
        <f>SUM(LARGE(P15:P15:R15:R15:T15:T15:V15:V15,{1;2}))</f>
        <v>8262</v>
      </c>
      <c r="N15" s="125">
        <f t="shared" si="3"/>
        <v>168.95200000000003</v>
      </c>
      <c r="O15" s="126">
        <v>168.25</v>
      </c>
      <c r="P15" s="83">
        <f>'TAÇA SP 2018 - 28012018'!E7</f>
        <v>5740</v>
      </c>
      <c r="Q15" s="126">
        <v>164.61</v>
      </c>
      <c r="R15" s="127">
        <v>2522</v>
      </c>
      <c r="S15" s="128"/>
      <c r="T15" s="129">
        <v>0</v>
      </c>
      <c r="U15" s="126"/>
      <c r="V15" s="130">
        <v>0</v>
      </c>
      <c r="W15" s="128">
        <v>162.33000000000001</v>
      </c>
      <c r="X15" s="130">
        <v>7722</v>
      </c>
      <c r="Y15" s="504">
        <v>188.11</v>
      </c>
      <c r="Z15" s="129">
        <v>8750</v>
      </c>
      <c r="AA15" s="126">
        <v>161.46</v>
      </c>
      <c r="AB15" s="130">
        <v>7683</v>
      </c>
      <c r="AC15" s="128"/>
      <c r="AD15" s="129">
        <v>0</v>
      </c>
      <c r="AE15" s="126"/>
      <c r="AF15" s="129">
        <v>0</v>
      </c>
      <c r="AH15" s="172"/>
      <c r="AI15" s="323"/>
      <c r="AJ15" s="324">
        <f t="shared" si="4"/>
        <v>162.33000000000001</v>
      </c>
      <c r="AK15" s="324">
        <f t="shared" si="5"/>
        <v>188.11</v>
      </c>
      <c r="AL15" s="324">
        <f t="shared" si="6"/>
        <v>161.46</v>
      </c>
      <c r="AM15" s="395"/>
      <c r="AN15" s="422">
        <f t="shared" si="7"/>
        <v>168.25</v>
      </c>
      <c r="AO15" s="324"/>
      <c r="AP15" s="324"/>
      <c r="AQ15" s="395">
        <f t="shared" si="8"/>
        <v>164.61</v>
      </c>
      <c r="AR15" s="397">
        <f t="shared" si="9"/>
        <v>168.95200000000003</v>
      </c>
    </row>
    <row r="16" spans="1:44" x14ac:dyDescent="0.2">
      <c r="A16" s="203">
        <v>6</v>
      </c>
      <c r="B16" s="109"/>
      <c r="C16" s="205"/>
      <c r="D16" s="109" t="s">
        <v>26</v>
      </c>
      <c r="E16" s="109" t="s">
        <v>22</v>
      </c>
      <c r="F16" s="109"/>
      <c r="G16" s="206">
        <f t="shared" ca="1" si="0"/>
        <v>118</v>
      </c>
      <c r="H16" s="109" t="str">
        <f t="shared" ca="1" si="1"/>
        <v>Super Senior</v>
      </c>
      <c r="I16" s="109">
        <v>2</v>
      </c>
      <c r="J16" s="109">
        <v>2</v>
      </c>
      <c r="K16" s="507">
        <f t="shared" si="2"/>
        <v>24272</v>
      </c>
      <c r="L16" s="501">
        <f>SUM(LARGE(X16:X16:Z16:Z16:AB16:AB16:AD16:AD16,{1;2}))</f>
        <v>16382</v>
      </c>
      <c r="M16" s="486">
        <f>SUM(LARGE(P16:P16:R16:R16:T16:T16:V16:V16,{1;2}))</f>
        <v>7890</v>
      </c>
      <c r="N16" s="125">
        <f t="shared" si="3"/>
        <v>167.21799999999999</v>
      </c>
      <c r="O16" s="126">
        <v>167.25</v>
      </c>
      <c r="P16" s="83">
        <f>'TAÇA SP 2018 - 28012018'!E8</f>
        <v>5640</v>
      </c>
      <c r="Q16" s="126">
        <v>161.88999999999999</v>
      </c>
      <c r="R16" s="127">
        <v>2250</v>
      </c>
      <c r="S16" s="128"/>
      <c r="T16" s="129">
        <v>0</v>
      </c>
      <c r="U16" s="126"/>
      <c r="V16" s="130">
        <v>0</v>
      </c>
      <c r="W16" s="128">
        <v>171.39</v>
      </c>
      <c r="X16" s="130">
        <v>8628</v>
      </c>
      <c r="Y16" s="504">
        <v>173.39</v>
      </c>
      <c r="Z16" s="129">
        <v>7278</v>
      </c>
      <c r="AA16" s="126">
        <v>162.16999999999999</v>
      </c>
      <c r="AB16" s="130">
        <v>7754</v>
      </c>
      <c r="AC16" s="128"/>
      <c r="AD16" s="129">
        <v>0</v>
      </c>
      <c r="AE16" s="126"/>
      <c r="AF16" s="129">
        <v>0</v>
      </c>
      <c r="AI16" s="323"/>
      <c r="AJ16" s="324">
        <f t="shared" si="4"/>
        <v>171.39</v>
      </c>
      <c r="AK16" s="324">
        <f t="shared" si="5"/>
        <v>173.39</v>
      </c>
      <c r="AL16" s="324">
        <f t="shared" si="6"/>
        <v>162.16999999999999</v>
      </c>
      <c r="AM16" s="395"/>
      <c r="AN16" s="422">
        <f t="shared" si="7"/>
        <v>167.25</v>
      </c>
      <c r="AO16" s="324"/>
      <c r="AP16" s="324"/>
      <c r="AQ16" s="395">
        <f t="shared" si="8"/>
        <v>161.88999999999999</v>
      </c>
      <c r="AR16" s="397">
        <f t="shared" si="9"/>
        <v>167.21799999999999</v>
      </c>
    </row>
    <row r="17" spans="1:44" x14ac:dyDescent="0.2">
      <c r="A17" s="203">
        <v>7</v>
      </c>
      <c r="B17" s="109"/>
      <c r="C17" s="205"/>
      <c r="D17" s="109" t="s">
        <v>23</v>
      </c>
      <c r="E17" s="109" t="s">
        <v>16</v>
      </c>
      <c r="F17" s="207">
        <v>26654</v>
      </c>
      <c r="G17" s="206">
        <f t="shared" ca="1" si="0"/>
        <v>45</v>
      </c>
      <c r="H17" s="109" t="str">
        <f t="shared" ca="1" si="1"/>
        <v>Adulto</v>
      </c>
      <c r="I17" s="109">
        <v>2</v>
      </c>
      <c r="J17" s="109">
        <v>2</v>
      </c>
      <c r="K17" s="507">
        <f t="shared" si="2"/>
        <v>23406</v>
      </c>
      <c r="L17" s="501">
        <f>SUM(LARGE(X17:X17:Z17:Z17:AB17:AB17:AD17:AD17,{1;2}))</f>
        <v>15169</v>
      </c>
      <c r="M17" s="486">
        <f>SUM(LARGE(P17:P17:R17:R17:T17:T17:V17:V17,{1;2}))</f>
        <v>8237.0000000000018</v>
      </c>
      <c r="N17" s="125">
        <f t="shared" si="3"/>
        <v>163.88200000000001</v>
      </c>
      <c r="O17" s="126">
        <v>168.55</v>
      </c>
      <c r="P17" s="83">
        <f>'TAÇA SP 2018 - 28012018'!E6</f>
        <v>5770.0000000000018</v>
      </c>
      <c r="Q17" s="126">
        <v>164.04</v>
      </c>
      <c r="R17" s="127">
        <v>2467</v>
      </c>
      <c r="S17" s="128"/>
      <c r="T17" s="129">
        <v>0</v>
      </c>
      <c r="U17" s="126"/>
      <c r="V17" s="130">
        <v>0</v>
      </c>
      <c r="W17" s="128">
        <v>162.72</v>
      </c>
      <c r="X17" s="130">
        <v>7761</v>
      </c>
      <c r="Y17" s="504">
        <v>165.39</v>
      </c>
      <c r="Z17" s="129">
        <v>6478</v>
      </c>
      <c r="AA17" s="126">
        <v>158.71</v>
      </c>
      <c r="AB17" s="130">
        <v>7408</v>
      </c>
      <c r="AC17" s="128"/>
      <c r="AD17" s="129">
        <v>0</v>
      </c>
      <c r="AE17" s="126"/>
      <c r="AF17" s="129">
        <v>0</v>
      </c>
      <c r="AH17" s="172"/>
      <c r="AI17" s="323"/>
      <c r="AJ17" s="324">
        <f t="shared" si="4"/>
        <v>162.72</v>
      </c>
      <c r="AK17" s="324">
        <f t="shared" si="5"/>
        <v>165.39</v>
      </c>
      <c r="AL17" s="324">
        <f t="shared" si="6"/>
        <v>158.71</v>
      </c>
      <c r="AM17" s="395"/>
      <c r="AN17" s="422">
        <f t="shared" si="7"/>
        <v>168.55</v>
      </c>
      <c r="AO17" s="324"/>
      <c r="AP17" s="324"/>
      <c r="AQ17" s="395">
        <f t="shared" si="8"/>
        <v>164.04</v>
      </c>
      <c r="AR17" s="397">
        <f t="shared" si="9"/>
        <v>163.88200000000001</v>
      </c>
    </row>
    <row r="18" spans="1:44" x14ac:dyDescent="0.2">
      <c r="A18" s="203">
        <v>8</v>
      </c>
      <c r="B18" s="109"/>
      <c r="C18" s="205"/>
      <c r="D18" s="109" t="s">
        <v>35</v>
      </c>
      <c r="E18" s="109" t="s">
        <v>16</v>
      </c>
      <c r="F18" s="109"/>
      <c r="G18" s="206">
        <f t="shared" ca="1" si="0"/>
        <v>118</v>
      </c>
      <c r="H18" s="109" t="str">
        <f t="shared" ca="1" si="1"/>
        <v>Super Senior</v>
      </c>
      <c r="I18" s="109">
        <v>2</v>
      </c>
      <c r="J18" s="109">
        <v>1</v>
      </c>
      <c r="K18" s="507">
        <f t="shared" si="2"/>
        <v>19957</v>
      </c>
      <c r="L18" s="501">
        <f>SUM(LARGE(X18:X18:Z18:Z18:AB18:AB18:AD18:AD18,{1;2}))</f>
        <v>15487</v>
      </c>
      <c r="M18" s="486">
        <f>SUM(LARGE(P18:P18:R18:R18:T18:T18:V18:V18,{1;2}))</f>
        <v>4470.0000000000018</v>
      </c>
      <c r="N18" s="125">
        <f t="shared" si="3"/>
        <v>158.79000000000002</v>
      </c>
      <c r="O18" s="126">
        <v>155.55000000000001</v>
      </c>
      <c r="P18" s="83">
        <f>'TAÇA SP 2018 - 28012018'!E12</f>
        <v>4470.0000000000018</v>
      </c>
      <c r="Q18" s="126"/>
      <c r="R18" s="127">
        <v>0</v>
      </c>
      <c r="S18" s="128"/>
      <c r="T18" s="129">
        <v>0</v>
      </c>
      <c r="U18" s="126"/>
      <c r="V18" s="130">
        <v>0</v>
      </c>
      <c r="W18" s="128">
        <v>168.61</v>
      </c>
      <c r="X18" s="130">
        <v>8350</v>
      </c>
      <c r="Y18" s="134">
        <v>155</v>
      </c>
      <c r="Z18" s="129">
        <v>5439</v>
      </c>
      <c r="AA18" s="126">
        <v>156</v>
      </c>
      <c r="AB18" s="130">
        <v>7137</v>
      </c>
      <c r="AC18" s="128"/>
      <c r="AD18" s="129">
        <v>0</v>
      </c>
      <c r="AE18" s="126"/>
      <c r="AF18" s="129">
        <v>0</v>
      </c>
      <c r="AI18" s="323"/>
      <c r="AJ18" s="324">
        <f t="shared" si="4"/>
        <v>168.61</v>
      </c>
      <c r="AK18" s="324">
        <f t="shared" si="5"/>
        <v>155</v>
      </c>
      <c r="AL18" s="324">
        <f t="shared" si="6"/>
        <v>156</v>
      </c>
      <c r="AM18" s="395"/>
      <c r="AN18" s="422">
        <f t="shared" si="7"/>
        <v>155.55000000000001</v>
      </c>
      <c r="AO18" s="324"/>
      <c r="AP18" s="324"/>
      <c r="AQ18" s="395"/>
      <c r="AR18" s="397">
        <f t="shared" si="9"/>
        <v>158.79000000000002</v>
      </c>
    </row>
    <row r="19" spans="1:44" x14ac:dyDescent="0.2">
      <c r="A19" s="203">
        <v>9</v>
      </c>
      <c r="B19" s="109"/>
      <c r="C19" s="205"/>
      <c r="D19" s="208" t="s">
        <v>102</v>
      </c>
      <c r="E19" s="109" t="s">
        <v>16</v>
      </c>
      <c r="F19" s="109"/>
      <c r="G19" s="206"/>
      <c r="H19" s="109"/>
      <c r="I19" s="109">
        <v>2</v>
      </c>
      <c r="J19" s="109">
        <v>0</v>
      </c>
      <c r="K19" s="507">
        <f t="shared" si="2"/>
        <v>19317</v>
      </c>
      <c r="L19" s="501">
        <f>SUM(LARGE(X19:X19:Z19:Z19:AB19:AB19:AD19:AD19,{1;2}))</f>
        <v>19317</v>
      </c>
      <c r="M19" s="486">
        <f>SUM(LARGE(P19:P19:R19:R19:T19:T19:V19:V19,{1;2}))</f>
        <v>0</v>
      </c>
      <c r="N19" s="125">
        <f t="shared" si="3"/>
        <v>189.44499999999999</v>
      </c>
      <c r="O19" s="126"/>
      <c r="P19" s="83">
        <v>0</v>
      </c>
      <c r="Q19" s="126"/>
      <c r="R19" s="127">
        <v>0</v>
      </c>
      <c r="S19" s="128"/>
      <c r="T19" s="129">
        <v>0</v>
      </c>
      <c r="U19" s="126"/>
      <c r="V19" s="130">
        <v>0</v>
      </c>
      <c r="W19" s="128">
        <v>185.11</v>
      </c>
      <c r="X19" s="133">
        <v>10000</v>
      </c>
      <c r="Y19" s="504">
        <v>193.78</v>
      </c>
      <c r="Z19" s="129">
        <v>9317</v>
      </c>
      <c r="AA19" s="126"/>
      <c r="AB19" s="130">
        <v>0</v>
      </c>
      <c r="AC19" s="128"/>
      <c r="AD19" s="129">
        <v>0</v>
      </c>
      <c r="AE19" s="126"/>
      <c r="AF19" s="129">
        <v>0</v>
      </c>
      <c r="AI19" s="323"/>
      <c r="AJ19" s="324">
        <f t="shared" si="4"/>
        <v>185.11</v>
      </c>
      <c r="AK19" s="324">
        <f t="shared" si="5"/>
        <v>193.78</v>
      </c>
      <c r="AL19" s="324"/>
      <c r="AM19" s="395"/>
      <c r="AN19" s="422"/>
      <c r="AO19" s="324"/>
      <c r="AP19" s="324"/>
      <c r="AQ19" s="395"/>
      <c r="AR19" s="397">
        <f t="shared" si="9"/>
        <v>189.44499999999999</v>
      </c>
    </row>
    <row r="20" spans="1:44" x14ac:dyDescent="0.2">
      <c r="A20" s="203">
        <v>10</v>
      </c>
      <c r="B20" s="109"/>
      <c r="C20" s="205"/>
      <c r="D20" s="109" t="s">
        <v>36</v>
      </c>
      <c r="E20" s="109" t="s">
        <v>16</v>
      </c>
      <c r="F20" s="109"/>
      <c r="G20" s="206">
        <f t="shared" ref="G20:G30" ca="1" si="10">INT((NOW()-F20)/365.25)</f>
        <v>118</v>
      </c>
      <c r="H20" s="109" t="str">
        <f t="shared" ref="H20:H30" ca="1" si="11">IF(G20&gt;59.99,"Super Senior",IF(G20&gt;49.99,"Senior",IF(G20&gt;22.99,"Adulto",IF(G20&gt;16.99,"SUB-23",IF(G20&gt;13.99,"SUB-16",IF(G20&gt;0.01,"SUB-14"))))))</f>
        <v>Super Senior</v>
      </c>
      <c r="I20" s="109">
        <v>1</v>
      </c>
      <c r="J20" s="109">
        <v>2</v>
      </c>
      <c r="K20" s="507">
        <f t="shared" si="2"/>
        <v>18814</v>
      </c>
      <c r="L20" s="501">
        <f>SUM(LARGE(X20:X20:Z20:Z20:AB20:AB20:AD20:AD20,{1;2}))</f>
        <v>13424</v>
      </c>
      <c r="M20" s="486">
        <f>SUM(LARGE(P20:P20:R20:R20:T20:T20:V20:V20,{1;2}))</f>
        <v>5390</v>
      </c>
      <c r="N20" s="125">
        <f t="shared" si="3"/>
        <v>155.905</v>
      </c>
      <c r="O20" s="126">
        <v>150.25</v>
      </c>
      <c r="P20" s="83">
        <f>'TAÇA SP 2018 - 28012018'!E16</f>
        <v>3940.0000000000005</v>
      </c>
      <c r="Q20" s="126">
        <v>153.88999999999999</v>
      </c>
      <c r="R20" s="127">
        <v>1450</v>
      </c>
      <c r="S20" s="128"/>
      <c r="T20" s="129">
        <v>0</v>
      </c>
      <c r="U20" s="126"/>
      <c r="V20" s="130">
        <v>0</v>
      </c>
      <c r="W20" s="128"/>
      <c r="X20" s="130">
        <v>0</v>
      </c>
      <c r="Y20" s="504">
        <v>162.06</v>
      </c>
      <c r="Z20" s="129">
        <v>6145</v>
      </c>
      <c r="AA20" s="126">
        <v>157.41999999999999</v>
      </c>
      <c r="AB20" s="130">
        <v>7279</v>
      </c>
      <c r="AC20" s="128"/>
      <c r="AD20" s="129">
        <v>0</v>
      </c>
      <c r="AE20" s="126"/>
      <c r="AF20" s="129">
        <v>0</v>
      </c>
      <c r="AI20" s="323"/>
      <c r="AJ20" s="324"/>
      <c r="AK20" s="324">
        <f t="shared" si="5"/>
        <v>162.06</v>
      </c>
      <c r="AL20" s="324">
        <f>AA20</f>
        <v>157.41999999999999</v>
      </c>
      <c r="AM20" s="395"/>
      <c r="AN20" s="422">
        <f t="shared" ref="AN20:AN30" si="12">O20</f>
        <v>150.25</v>
      </c>
      <c r="AO20" s="324"/>
      <c r="AP20" s="324"/>
      <c r="AQ20" s="395">
        <f>Q20</f>
        <v>153.88999999999999</v>
      </c>
      <c r="AR20" s="397">
        <f t="shared" si="9"/>
        <v>155.905</v>
      </c>
    </row>
    <row r="21" spans="1:44" x14ac:dyDescent="0.2">
      <c r="A21" s="203">
        <v>11</v>
      </c>
      <c r="B21" s="109"/>
      <c r="C21" s="205"/>
      <c r="D21" s="109" t="s">
        <v>30</v>
      </c>
      <c r="E21" s="109" t="s">
        <v>22</v>
      </c>
      <c r="F21" s="109"/>
      <c r="G21" s="206">
        <f t="shared" ca="1" si="10"/>
        <v>118</v>
      </c>
      <c r="H21" s="109" t="str">
        <f t="shared" ca="1" si="11"/>
        <v>Super Senior</v>
      </c>
      <c r="I21" s="109">
        <v>2</v>
      </c>
      <c r="J21" s="109">
        <v>1</v>
      </c>
      <c r="K21" s="507">
        <f t="shared" si="2"/>
        <v>18782</v>
      </c>
      <c r="L21" s="501">
        <f>SUM(LARGE(X21:X21:Z21:Z21:AB21:AB21:AD21:AD21,{1;2}))</f>
        <v>14347</v>
      </c>
      <c r="M21" s="486">
        <f>SUM(LARGE(P21:P21:R21:R21:T21:T21:V21:V21,{1;2}))</f>
        <v>4435</v>
      </c>
      <c r="N21" s="125">
        <f t="shared" si="3"/>
        <v>157.35250000000002</v>
      </c>
      <c r="O21" s="126">
        <v>155.19999999999999</v>
      </c>
      <c r="P21" s="83">
        <f>'TAÇA SP 2018 - 28012018'!E13</f>
        <v>4435</v>
      </c>
      <c r="Q21" s="126"/>
      <c r="R21" s="127">
        <v>0</v>
      </c>
      <c r="S21" s="128"/>
      <c r="T21" s="129">
        <v>0</v>
      </c>
      <c r="U21" s="126"/>
      <c r="V21" s="130">
        <v>0</v>
      </c>
      <c r="W21" s="128">
        <v>156.5</v>
      </c>
      <c r="X21" s="130">
        <v>7139</v>
      </c>
      <c r="Y21" s="134">
        <v>161</v>
      </c>
      <c r="Z21" s="129">
        <v>6039</v>
      </c>
      <c r="AA21" s="126">
        <v>156.71</v>
      </c>
      <c r="AB21" s="130">
        <v>7208</v>
      </c>
      <c r="AC21" s="128"/>
      <c r="AD21" s="129">
        <v>0</v>
      </c>
      <c r="AE21" s="126"/>
      <c r="AF21" s="129">
        <v>0</v>
      </c>
      <c r="AI21" s="323"/>
      <c r="AJ21" s="324">
        <f>W21</f>
        <v>156.5</v>
      </c>
      <c r="AK21" s="324">
        <f t="shared" si="5"/>
        <v>161</v>
      </c>
      <c r="AL21" s="324">
        <f>AA21</f>
        <v>156.71</v>
      </c>
      <c r="AM21" s="395"/>
      <c r="AN21" s="422">
        <f t="shared" si="12"/>
        <v>155.19999999999999</v>
      </c>
      <c r="AO21" s="324"/>
      <c r="AP21" s="324"/>
      <c r="AQ21" s="395"/>
      <c r="AR21" s="397">
        <f t="shared" si="9"/>
        <v>157.35250000000002</v>
      </c>
    </row>
    <row r="22" spans="1:44" x14ac:dyDescent="0.2">
      <c r="A22" s="203">
        <v>12</v>
      </c>
      <c r="B22" s="109"/>
      <c r="C22" s="205"/>
      <c r="D22" s="208" t="s">
        <v>38</v>
      </c>
      <c r="E22" s="109" t="s">
        <v>97</v>
      </c>
      <c r="F22" s="209">
        <v>17453</v>
      </c>
      <c r="G22" s="206">
        <f t="shared" ca="1" si="10"/>
        <v>70</v>
      </c>
      <c r="H22" s="109" t="str">
        <f t="shared" ca="1" si="11"/>
        <v>Super Senior</v>
      </c>
      <c r="I22" s="109">
        <v>1</v>
      </c>
      <c r="J22" s="109">
        <v>1</v>
      </c>
      <c r="K22" s="507">
        <f t="shared" si="2"/>
        <v>18256</v>
      </c>
      <c r="L22" s="501">
        <f>SUM(LARGE(X22:X22:Z22:Z22:AB22:AB22:AD22:AD22,{1;2}))</f>
        <v>15016</v>
      </c>
      <c r="M22" s="486">
        <f>SUM(LARGE(P22:P22:R22:R22:T22:T22:V22:V22,{1;2}))</f>
        <v>3240.0000000000009</v>
      </c>
      <c r="N22" s="125">
        <f t="shared" si="3"/>
        <v>154.38333333333333</v>
      </c>
      <c r="O22" s="126">
        <v>143.25</v>
      </c>
      <c r="P22" s="83">
        <f>'TAÇA SP 2018 - 28012018'!E18</f>
        <v>3240.0000000000009</v>
      </c>
      <c r="Q22" s="126"/>
      <c r="R22" s="127">
        <v>0</v>
      </c>
      <c r="S22" s="128"/>
      <c r="T22" s="129">
        <v>0</v>
      </c>
      <c r="U22" s="126"/>
      <c r="V22" s="130">
        <v>0</v>
      </c>
      <c r="W22" s="128">
        <v>168.61</v>
      </c>
      <c r="X22" s="130">
        <v>8350</v>
      </c>
      <c r="Y22" s="504"/>
      <c r="Z22" s="129"/>
      <c r="AA22" s="126">
        <v>151.29</v>
      </c>
      <c r="AB22" s="130">
        <v>6666</v>
      </c>
      <c r="AC22" s="128"/>
      <c r="AD22" s="129">
        <v>0</v>
      </c>
      <c r="AE22" s="126"/>
      <c r="AF22" s="129">
        <v>0</v>
      </c>
      <c r="AI22" s="323"/>
      <c r="AJ22" s="324">
        <f>W22</f>
        <v>168.61</v>
      </c>
      <c r="AK22" s="324"/>
      <c r="AL22" s="324">
        <f>AA22</f>
        <v>151.29</v>
      </c>
      <c r="AM22" s="395"/>
      <c r="AN22" s="422">
        <f t="shared" si="12"/>
        <v>143.25</v>
      </c>
      <c r="AO22" s="324"/>
      <c r="AP22" s="324"/>
      <c r="AQ22" s="395"/>
      <c r="AR22" s="397">
        <f t="shared" si="9"/>
        <v>154.38333333333333</v>
      </c>
    </row>
    <row r="23" spans="1:44" x14ac:dyDescent="0.2">
      <c r="A23" s="203">
        <v>13</v>
      </c>
      <c r="B23" s="109"/>
      <c r="C23" s="205"/>
      <c r="D23" s="208" t="s">
        <v>37</v>
      </c>
      <c r="E23" s="109" t="s">
        <v>16</v>
      </c>
      <c r="F23" s="109"/>
      <c r="G23" s="206">
        <f t="shared" ca="1" si="10"/>
        <v>118</v>
      </c>
      <c r="H23" s="109" t="str">
        <f t="shared" ca="1" si="11"/>
        <v>Super Senior</v>
      </c>
      <c r="I23" s="109">
        <v>2</v>
      </c>
      <c r="J23" s="109">
        <v>2</v>
      </c>
      <c r="K23" s="507">
        <f t="shared" si="2"/>
        <v>17484</v>
      </c>
      <c r="L23" s="501">
        <f>SUM(LARGE(X23:X23:Z23:Z23:AB23:AB23:AD23:AD23,{1;2}))</f>
        <v>13289</v>
      </c>
      <c r="M23" s="486">
        <f>SUM(LARGE(P23:P23:R23:R23:T23:T23:V23:V23,{1;2}))</f>
        <v>4195.0000000000018</v>
      </c>
      <c r="N23" s="125">
        <f t="shared" si="3"/>
        <v>152.46250000000001</v>
      </c>
      <c r="O23" s="126">
        <v>147.80000000000001</v>
      </c>
      <c r="P23" s="83">
        <f>'TAÇA SP 2018 - 28012018'!E17</f>
        <v>3695.0000000000018</v>
      </c>
      <c r="Q23" s="126">
        <v>143.44</v>
      </c>
      <c r="R23" s="127">
        <v>500</v>
      </c>
      <c r="S23" s="128"/>
      <c r="T23" s="129">
        <v>0</v>
      </c>
      <c r="U23" s="126"/>
      <c r="V23" s="130">
        <v>0</v>
      </c>
      <c r="W23" s="128">
        <v>155.94</v>
      </c>
      <c r="X23" s="130">
        <v>7083</v>
      </c>
      <c r="Y23" s="504">
        <v>162.66999999999999</v>
      </c>
      <c r="Z23" s="129">
        <v>6206</v>
      </c>
      <c r="AA23" s="126"/>
      <c r="AB23" s="130">
        <v>0</v>
      </c>
      <c r="AC23" s="128"/>
      <c r="AD23" s="129">
        <v>0</v>
      </c>
      <c r="AE23" s="126"/>
      <c r="AF23" s="129">
        <v>0</v>
      </c>
      <c r="AI23" s="323"/>
      <c r="AJ23" s="324">
        <f>W23</f>
        <v>155.94</v>
      </c>
      <c r="AK23" s="324">
        <f>Y23</f>
        <v>162.66999999999999</v>
      </c>
      <c r="AL23" s="324"/>
      <c r="AM23" s="395"/>
      <c r="AN23" s="422">
        <f t="shared" si="12"/>
        <v>147.80000000000001</v>
      </c>
      <c r="AO23" s="324"/>
      <c r="AP23" s="324"/>
      <c r="AQ23" s="395">
        <f t="shared" ref="AQ23:AQ28" si="13">Q23</f>
        <v>143.44</v>
      </c>
      <c r="AR23" s="397">
        <f t="shared" si="9"/>
        <v>152.46250000000001</v>
      </c>
    </row>
    <row r="24" spans="1:44" x14ac:dyDescent="0.2">
      <c r="A24" s="203">
        <v>14</v>
      </c>
      <c r="B24" s="109"/>
      <c r="C24" s="205"/>
      <c r="D24" s="208" t="s">
        <v>46</v>
      </c>
      <c r="E24" s="109" t="s">
        <v>22</v>
      </c>
      <c r="F24" s="109"/>
      <c r="G24" s="206">
        <f t="shared" ca="1" si="10"/>
        <v>118</v>
      </c>
      <c r="H24" s="109" t="str">
        <f t="shared" ca="1" si="11"/>
        <v>Super Senior</v>
      </c>
      <c r="I24" s="109">
        <v>2</v>
      </c>
      <c r="J24" s="109">
        <v>2</v>
      </c>
      <c r="K24" s="507">
        <f t="shared" si="2"/>
        <v>15684</v>
      </c>
      <c r="L24" s="501">
        <f>SUM(LARGE(X24:X24:Z24:Z24:AB24:AB24:AD24:AD24,{1;2}))</f>
        <v>13844</v>
      </c>
      <c r="M24" s="486">
        <f>SUM(LARGE(P24:P24:R24:R24:T24:T24:V24:V24,{1;2}))</f>
        <v>1840.0000000000009</v>
      </c>
      <c r="N24" s="125">
        <f t="shared" si="3"/>
        <v>140.59799999999998</v>
      </c>
      <c r="O24" s="126">
        <v>124.25</v>
      </c>
      <c r="P24" s="83">
        <f>'TAÇA SP 2018 - 28012018'!E25</f>
        <v>1340.0000000000009</v>
      </c>
      <c r="Q24" s="126">
        <v>131.78</v>
      </c>
      <c r="R24" s="127">
        <v>500</v>
      </c>
      <c r="S24" s="128"/>
      <c r="T24" s="129">
        <v>0</v>
      </c>
      <c r="U24" s="126"/>
      <c r="V24" s="130">
        <v>0</v>
      </c>
      <c r="W24" s="128">
        <v>157.38999999999999</v>
      </c>
      <c r="X24" s="130">
        <v>7228</v>
      </c>
      <c r="Y24" s="504">
        <v>138.78</v>
      </c>
      <c r="Z24" s="129">
        <v>3817</v>
      </c>
      <c r="AA24" s="126">
        <v>150.79</v>
      </c>
      <c r="AB24" s="130">
        <v>6616</v>
      </c>
      <c r="AC24" s="128"/>
      <c r="AD24" s="129">
        <v>0</v>
      </c>
      <c r="AE24" s="126"/>
      <c r="AF24" s="129">
        <v>0</v>
      </c>
      <c r="AI24" s="323"/>
      <c r="AJ24" s="324">
        <f>W24</f>
        <v>157.38999999999999</v>
      </c>
      <c r="AK24" s="324">
        <f>Y24</f>
        <v>138.78</v>
      </c>
      <c r="AL24" s="324">
        <f>AA24</f>
        <v>150.79</v>
      </c>
      <c r="AM24" s="395"/>
      <c r="AN24" s="422">
        <f t="shared" si="12"/>
        <v>124.25</v>
      </c>
      <c r="AO24" s="324"/>
      <c r="AP24" s="324"/>
      <c r="AQ24" s="395">
        <f t="shared" si="13"/>
        <v>131.78</v>
      </c>
      <c r="AR24" s="397">
        <f t="shared" si="9"/>
        <v>140.59799999999998</v>
      </c>
    </row>
    <row r="25" spans="1:44" x14ac:dyDescent="0.2">
      <c r="A25" s="203">
        <v>15</v>
      </c>
      <c r="B25" s="109"/>
      <c r="C25" s="205"/>
      <c r="D25" s="109" t="s">
        <v>96</v>
      </c>
      <c r="E25" s="109" t="s">
        <v>19</v>
      </c>
      <c r="F25" s="109"/>
      <c r="G25" s="206">
        <f t="shared" ca="1" si="10"/>
        <v>118</v>
      </c>
      <c r="H25" s="109" t="str">
        <f t="shared" ca="1" si="11"/>
        <v>Super Senior</v>
      </c>
      <c r="I25" s="109">
        <v>0</v>
      </c>
      <c r="J25" s="109">
        <v>2</v>
      </c>
      <c r="K25" s="507">
        <f t="shared" si="2"/>
        <v>15416.75</v>
      </c>
      <c r="L25" s="501">
        <f>SUM(LARGE(X25:X25:Z25:Z25:AB25:AB25:AD25:AD25,{1;2}))</f>
        <v>7974.75</v>
      </c>
      <c r="M25" s="486">
        <f>SUM(LARGE(P25:P25:R25:R25:T25:T25:V25:V25,{1;2}))</f>
        <v>7442</v>
      </c>
      <c r="N25" s="125">
        <f t="shared" si="3"/>
        <v>162.47</v>
      </c>
      <c r="O25" s="126">
        <v>158.6</v>
      </c>
      <c r="P25" s="83">
        <f>'TAÇA SP 2018 - 28012018'!E11</f>
        <v>4775</v>
      </c>
      <c r="Q25" s="126">
        <v>166.06</v>
      </c>
      <c r="R25" s="127">
        <v>2667</v>
      </c>
      <c r="S25" s="128"/>
      <c r="T25" s="129">
        <v>0</v>
      </c>
      <c r="U25" s="126"/>
      <c r="V25" s="130">
        <v>0</v>
      </c>
      <c r="W25" s="128"/>
      <c r="X25" s="130">
        <v>0</v>
      </c>
      <c r="Y25" s="504"/>
      <c r="Z25" s="129">
        <v>0</v>
      </c>
      <c r="AA25" s="126">
        <v>162.75</v>
      </c>
      <c r="AB25" s="130">
        <v>7812</v>
      </c>
      <c r="AC25" s="128"/>
      <c r="AD25" s="129">
        <v>0</v>
      </c>
      <c r="AE25" s="126"/>
      <c r="AF25" s="129">
        <v>0</v>
      </c>
      <c r="AI25" s="323"/>
      <c r="AJ25" s="324"/>
      <c r="AK25" s="324"/>
      <c r="AL25" s="324">
        <f>AA25</f>
        <v>162.75</v>
      </c>
      <c r="AM25" s="395"/>
      <c r="AN25" s="422">
        <f t="shared" si="12"/>
        <v>158.6</v>
      </c>
      <c r="AO25" s="324"/>
      <c r="AP25" s="324"/>
      <c r="AQ25" s="395">
        <f t="shared" si="13"/>
        <v>166.06</v>
      </c>
      <c r="AR25" s="397">
        <f t="shared" si="9"/>
        <v>162.47</v>
      </c>
    </row>
    <row r="26" spans="1:44" ht="17" thickBot="1" x14ac:dyDescent="0.25">
      <c r="A26" s="203">
        <v>16</v>
      </c>
      <c r="B26" s="109"/>
      <c r="C26" s="205"/>
      <c r="D26" s="208" t="s">
        <v>40</v>
      </c>
      <c r="E26" s="109" t="s">
        <v>16</v>
      </c>
      <c r="F26" s="109"/>
      <c r="G26" s="206">
        <f t="shared" ca="1" si="10"/>
        <v>118</v>
      </c>
      <c r="H26" s="109" t="str">
        <f t="shared" ca="1" si="11"/>
        <v>Super Senior</v>
      </c>
      <c r="I26" s="109">
        <v>2</v>
      </c>
      <c r="J26" s="109">
        <v>2</v>
      </c>
      <c r="K26" s="507">
        <f t="shared" si="2"/>
        <v>12919</v>
      </c>
      <c r="L26" s="501">
        <f>SUM(LARGE(X26:X26:Z26:Z26:AB26:AB26:AD26:AD26,{1;2}))</f>
        <v>9739</v>
      </c>
      <c r="M26" s="486">
        <f>SUM(LARGE(P26:P26:R26:R26:T26:T26:V26:V26,{1;2}))</f>
        <v>3180.0000000000009</v>
      </c>
      <c r="N26" s="125">
        <f t="shared" si="3"/>
        <v>141.28749999999999</v>
      </c>
      <c r="O26" s="126">
        <v>135.65</v>
      </c>
      <c r="P26" s="83">
        <f>'TAÇA SP 2018 - 28012018'!E21</f>
        <v>2480.0000000000009</v>
      </c>
      <c r="Q26" s="126">
        <v>146.38999999999999</v>
      </c>
      <c r="R26" s="127">
        <v>700</v>
      </c>
      <c r="S26" s="128"/>
      <c r="T26" s="129">
        <v>0</v>
      </c>
      <c r="U26" s="126"/>
      <c r="V26" s="130">
        <v>0</v>
      </c>
      <c r="W26" s="128">
        <v>144.72</v>
      </c>
      <c r="X26" s="130">
        <v>5961</v>
      </c>
      <c r="Y26" s="504">
        <v>138.38999999999999</v>
      </c>
      <c r="Z26" s="129">
        <v>3778</v>
      </c>
      <c r="AA26" s="126"/>
      <c r="AB26" s="130">
        <v>0</v>
      </c>
      <c r="AC26" s="128"/>
      <c r="AD26" s="129">
        <v>0</v>
      </c>
      <c r="AE26" s="126"/>
      <c r="AF26" s="129">
        <v>0</v>
      </c>
      <c r="AI26" s="323"/>
      <c r="AJ26" s="324">
        <f t="shared" ref="AJ26:AJ39" si="14">W26</f>
        <v>144.72</v>
      </c>
      <c r="AK26" s="324">
        <f t="shared" ref="AK26:AK33" si="15">Y26</f>
        <v>138.38999999999999</v>
      </c>
      <c r="AL26" s="324"/>
      <c r="AM26" s="395"/>
      <c r="AN26" s="422">
        <f t="shared" si="12"/>
        <v>135.65</v>
      </c>
      <c r="AO26" s="324"/>
      <c r="AP26" s="324"/>
      <c r="AQ26" s="395">
        <f t="shared" si="13"/>
        <v>146.38999999999999</v>
      </c>
      <c r="AR26" s="397">
        <f t="shared" si="9"/>
        <v>141.28749999999999</v>
      </c>
    </row>
    <row r="27" spans="1:44" x14ac:dyDescent="0.2">
      <c r="A27" s="203">
        <v>17</v>
      </c>
      <c r="B27" s="109"/>
      <c r="C27" s="205"/>
      <c r="D27" s="208" t="s">
        <v>41</v>
      </c>
      <c r="E27" s="109" t="s">
        <v>16</v>
      </c>
      <c r="F27" s="527"/>
      <c r="G27" s="206">
        <f t="shared" ca="1" si="10"/>
        <v>118</v>
      </c>
      <c r="H27" s="109" t="str">
        <f t="shared" ca="1" si="11"/>
        <v>Super Senior</v>
      </c>
      <c r="I27" s="109">
        <v>2</v>
      </c>
      <c r="J27" s="109">
        <v>2</v>
      </c>
      <c r="K27" s="507">
        <f t="shared" si="2"/>
        <v>12364</v>
      </c>
      <c r="L27" s="501">
        <f>SUM(LARGE(X27:X27:Z27:Z27:AB27:AB27:AD27:AD27,{1;2}))</f>
        <v>9739</v>
      </c>
      <c r="M27" s="486">
        <f>SUM(LARGE(P27:P27:R27:R27:T27:T27:V27:V27,{1;2}))</f>
        <v>2625</v>
      </c>
      <c r="N27" s="125">
        <f t="shared" si="3"/>
        <v>128.91199999999998</v>
      </c>
      <c r="O27" s="126">
        <v>132.1</v>
      </c>
      <c r="P27" s="83">
        <f>'TAÇA SP 2018 - 28012018'!E22</f>
        <v>2125</v>
      </c>
      <c r="Q27" s="126">
        <v>119.89</v>
      </c>
      <c r="R27" s="127">
        <v>500</v>
      </c>
      <c r="S27" s="128"/>
      <c r="T27" s="129">
        <v>0</v>
      </c>
      <c r="U27" s="126"/>
      <c r="V27" s="130">
        <v>0</v>
      </c>
      <c r="W27" s="128">
        <v>134.5</v>
      </c>
      <c r="X27" s="130">
        <v>4939</v>
      </c>
      <c r="Y27" s="504">
        <v>125.44</v>
      </c>
      <c r="Z27" s="129">
        <v>2483</v>
      </c>
      <c r="AA27" s="126">
        <v>132.63</v>
      </c>
      <c r="AB27" s="130">
        <v>4800</v>
      </c>
      <c r="AC27" s="128"/>
      <c r="AD27" s="129">
        <v>0</v>
      </c>
      <c r="AE27" s="126"/>
      <c r="AF27" s="129">
        <v>0</v>
      </c>
      <c r="AI27" s="323"/>
      <c r="AJ27" s="324">
        <f t="shared" si="14"/>
        <v>134.5</v>
      </c>
      <c r="AK27" s="324">
        <f t="shared" si="15"/>
        <v>125.44</v>
      </c>
      <c r="AL27" s="324">
        <f>AA27</f>
        <v>132.63</v>
      </c>
      <c r="AM27" s="395"/>
      <c r="AN27" s="422">
        <f t="shared" si="12"/>
        <v>132.1</v>
      </c>
      <c r="AO27" s="324"/>
      <c r="AP27" s="324"/>
      <c r="AQ27" s="395">
        <f t="shared" si="13"/>
        <v>119.89</v>
      </c>
      <c r="AR27" s="397">
        <f t="shared" si="9"/>
        <v>128.91199999999998</v>
      </c>
    </row>
    <row r="28" spans="1:44" x14ac:dyDescent="0.2">
      <c r="A28" s="203">
        <v>18</v>
      </c>
      <c r="B28" s="109"/>
      <c r="C28" s="205"/>
      <c r="D28" s="208" t="s">
        <v>43</v>
      </c>
      <c r="E28" s="109" t="s">
        <v>16</v>
      </c>
      <c r="F28" s="109"/>
      <c r="G28" s="206">
        <f t="shared" ca="1" si="10"/>
        <v>118</v>
      </c>
      <c r="H28" s="109" t="str">
        <f t="shared" ca="1" si="11"/>
        <v>Super Senior</v>
      </c>
      <c r="I28" s="109">
        <v>2</v>
      </c>
      <c r="J28" s="109">
        <v>2</v>
      </c>
      <c r="K28" s="507">
        <f t="shared" si="2"/>
        <v>11598</v>
      </c>
      <c r="L28" s="501">
        <f>SUM(LARGE(X28:X28:Z28:Z28:AB28:AB28:AD28:AD28,{1;2}))</f>
        <v>9533</v>
      </c>
      <c r="M28" s="486">
        <f>SUM(LARGE(P28:P28:R28:R28:T28:T28:V28:V28,{1;2}))</f>
        <v>2065.0000000000009</v>
      </c>
      <c r="N28" s="125">
        <f t="shared" si="3"/>
        <v>129.024</v>
      </c>
      <c r="O28" s="126">
        <v>126.5</v>
      </c>
      <c r="P28" s="83">
        <f>'TAÇA SP 2018 - 28012018'!E24</f>
        <v>1565.0000000000009</v>
      </c>
      <c r="Q28" s="126">
        <v>125.33</v>
      </c>
      <c r="R28" s="127">
        <v>500</v>
      </c>
      <c r="S28" s="128"/>
      <c r="T28" s="129">
        <v>0</v>
      </c>
      <c r="U28" s="126"/>
      <c r="V28" s="130">
        <v>0</v>
      </c>
      <c r="W28" s="128">
        <v>137.44</v>
      </c>
      <c r="X28" s="130">
        <v>5233</v>
      </c>
      <c r="Y28" s="504">
        <v>128.22</v>
      </c>
      <c r="Z28" s="129">
        <v>2761</v>
      </c>
      <c r="AA28" s="126">
        <v>127.63</v>
      </c>
      <c r="AB28" s="130">
        <v>4300</v>
      </c>
      <c r="AC28" s="128"/>
      <c r="AD28" s="129">
        <v>0</v>
      </c>
      <c r="AE28" s="126"/>
      <c r="AF28" s="129">
        <v>0</v>
      </c>
      <c r="AI28" s="323"/>
      <c r="AJ28" s="324">
        <f t="shared" si="14"/>
        <v>137.44</v>
      </c>
      <c r="AK28" s="324">
        <f t="shared" si="15"/>
        <v>128.22</v>
      </c>
      <c r="AL28" s="324">
        <f>AA28</f>
        <v>127.63</v>
      </c>
      <c r="AM28" s="395"/>
      <c r="AN28" s="422">
        <f t="shared" si="12"/>
        <v>126.5</v>
      </c>
      <c r="AO28" s="324"/>
      <c r="AP28" s="324"/>
      <c r="AQ28" s="395">
        <f t="shared" si="13"/>
        <v>125.33</v>
      </c>
      <c r="AR28" s="397">
        <f t="shared" si="9"/>
        <v>129.024</v>
      </c>
    </row>
    <row r="29" spans="1:44" x14ac:dyDescent="0.2">
      <c r="A29" s="203">
        <v>19</v>
      </c>
      <c r="B29" s="109"/>
      <c r="C29" s="205"/>
      <c r="D29" s="208" t="s">
        <v>42</v>
      </c>
      <c r="E29" s="109" t="s">
        <v>16</v>
      </c>
      <c r="F29" s="109"/>
      <c r="G29" s="206">
        <f t="shared" ca="1" si="10"/>
        <v>118</v>
      </c>
      <c r="H29" s="109" t="str">
        <f t="shared" ca="1" si="11"/>
        <v>Super Senior</v>
      </c>
      <c r="I29" s="109">
        <v>1</v>
      </c>
      <c r="J29" s="109">
        <v>2</v>
      </c>
      <c r="K29" s="507">
        <f t="shared" si="2"/>
        <v>11429</v>
      </c>
      <c r="L29" s="501">
        <f>SUM(LARGE(X29:X29:Z29:Z29:AB29:AB29:AD29:AD29,{1;2}))</f>
        <v>9784</v>
      </c>
      <c r="M29" s="486">
        <f>SUM(LARGE(P29:P29:R29:R29:T29:T29:V29:V29,{1;2}))</f>
        <v>1645</v>
      </c>
      <c r="N29" s="125">
        <f t="shared" si="3"/>
        <v>125.47499999999999</v>
      </c>
      <c r="O29" s="126">
        <v>127.3</v>
      </c>
      <c r="P29" s="83">
        <f>'TAÇA SP 2018 - 28012018'!E23</f>
        <v>1645</v>
      </c>
      <c r="Q29" s="126"/>
      <c r="R29" s="127">
        <v>0</v>
      </c>
      <c r="S29" s="128"/>
      <c r="T29" s="129">
        <v>0</v>
      </c>
      <c r="U29" s="126"/>
      <c r="V29" s="130">
        <v>0</v>
      </c>
      <c r="W29" s="128">
        <v>147.16999999999999</v>
      </c>
      <c r="X29" s="130">
        <v>6206</v>
      </c>
      <c r="Y29" s="504">
        <v>136.38999999999999</v>
      </c>
      <c r="Z29" s="129">
        <v>3578</v>
      </c>
      <c r="AA29" s="126">
        <v>91.04</v>
      </c>
      <c r="AB29" s="130">
        <v>641</v>
      </c>
      <c r="AC29" s="128"/>
      <c r="AD29" s="129">
        <v>0</v>
      </c>
      <c r="AE29" s="126"/>
      <c r="AF29" s="129">
        <v>0</v>
      </c>
      <c r="AI29" s="323"/>
      <c r="AJ29" s="324">
        <f t="shared" si="14"/>
        <v>147.16999999999999</v>
      </c>
      <c r="AK29" s="324">
        <f t="shared" si="15"/>
        <v>136.38999999999999</v>
      </c>
      <c r="AL29" s="324">
        <f>AA29</f>
        <v>91.04</v>
      </c>
      <c r="AM29" s="395"/>
      <c r="AN29" s="422">
        <f t="shared" si="12"/>
        <v>127.3</v>
      </c>
      <c r="AO29" s="324"/>
      <c r="AP29" s="324"/>
      <c r="AQ29" s="395"/>
      <c r="AR29" s="397">
        <f t="shared" si="9"/>
        <v>125.47499999999999</v>
      </c>
    </row>
    <row r="30" spans="1:44" x14ac:dyDescent="0.2">
      <c r="A30" s="203">
        <v>20</v>
      </c>
      <c r="B30" s="109"/>
      <c r="C30" s="205"/>
      <c r="D30" s="208" t="s">
        <v>45</v>
      </c>
      <c r="E30" s="109" t="s">
        <v>16</v>
      </c>
      <c r="F30" s="109"/>
      <c r="G30" s="206">
        <f t="shared" ca="1" si="10"/>
        <v>118</v>
      </c>
      <c r="H30" s="109" t="str">
        <f t="shared" ca="1" si="11"/>
        <v>Super Senior</v>
      </c>
      <c r="I30" s="109">
        <v>2</v>
      </c>
      <c r="J30" s="109">
        <v>2</v>
      </c>
      <c r="K30" s="507">
        <f t="shared" si="2"/>
        <v>10687</v>
      </c>
      <c r="L30" s="501">
        <f>SUM(LARGE(X30:X30:Z30:Z30:AB30:AB30:AD30:AD30,{1;2}))</f>
        <v>7672</v>
      </c>
      <c r="M30" s="486">
        <f>SUM(LARGE(P30:P30:R30:R30:T30:T30:V30:V30,{1;2}))</f>
        <v>3015.0000000000009</v>
      </c>
      <c r="N30" s="125">
        <f t="shared" si="3"/>
        <v>115.16399999999999</v>
      </c>
      <c r="O30" s="126">
        <v>136</v>
      </c>
      <c r="P30" s="83">
        <f>'TAÇA SP 2018 - 28012018'!E20</f>
        <v>2515.0000000000009</v>
      </c>
      <c r="Q30" s="126">
        <v>135.5</v>
      </c>
      <c r="R30" s="127">
        <v>500</v>
      </c>
      <c r="S30" s="128"/>
      <c r="T30" s="129">
        <v>0</v>
      </c>
      <c r="U30" s="126"/>
      <c r="V30" s="130">
        <v>0</v>
      </c>
      <c r="W30" s="128">
        <v>132.5</v>
      </c>
      <c r="X30" s="130">
        <v>4739</v>
      </c>
      <c r="Y30" s="504">
        <v>129.94</v>
      </c>
      <c r="Z30" s="129">
        <v>2933</v>
      </c>
      <c r="AA30" s="126">
        <v>41.88</v>
      </c>
      <c r="AB30" s="130">
        <v>500</v>
      </c>
      <c r="AC30" s="128"/>
      <c r="AD30" s="129">
        <v>0</v>
      </c>
      <c r="AE30" s="126"/>
      <c r="AF30" s="129">
        <v>0</v>
      </c>
      <c r="AI30" s="323"/>
      <c r="AJ30" s="324">
        <f t="shared" si="14"/>
        <v>132.5</v>
      </c>
      <c r="AK30" s="324">
        <f t="shared" si="15"/>
        <v>129.94</v>
      </c>
      <c r="AL30" s="324">
        <f>AA30</f>
        <v>41.88</v>
      </c>
      <c r="AM30" s="395"/>
      <c r="AN30" s="422">
        <f t="shared" si="12"/>
        <v>136</v>
      </c>
      <c r="AO30" s="324"/>
      <c r="AP30" s="324"/>
      <c r="AQ30" s="395">
        <f>Q30</f>
        <v>135.5</v>
      </c>
      <c r="AR30" s="397">
        <f t="shared" si="9"/>
        <v>115.16399999999999</v>
      </c>
    </row>
    <row r="31" spans="1:44" x14ac:dyDescent="0.2">
      <c r="A31" s="203">
        <v>21</v>
      </c>
      <c r="B31" s="109"/>
      <c r="C31" s="205"/>
      <c r="D31" s="208" t="s">
        <v>345</v>
      </c>
      <c r="E31" s="109" t="s">
        <v>16</v>
      </c>
      <c r="F31" s="109"/>
      <c r="G31" s="206"/>
      <c r="H31" s="109"/>
      <c r="I31" s="109">
        <v>2</v>
      </c>
      <c r="J31" s="109">
        <v>1</v>
      </c>
      <c r="K31" s="507">
        <f t="shared" si="2"/>
        <v>10238.11</v>
      </c>
      <c r="L31" s="501">
        <f>SUM(LARGE(X31:X31:Z31:Z31:AB31:AB31:AD31:AD31,{1;2}))</f>
        <v>9611</v>
      </c>
      <c r="M31" s="486">
        <f>SUM(LARGE(P31:P31:R31:R31:T31:T31:V31:V31,{1;2}))</f>
        <v>627.11</v>
      </c>
      <c r="N31" s="125">
        <f t="shared" si="3"/>
        <v>132.7825</v>
      </c>
      <c r="O31" s="126"/>
      <c r="P31" s="83">
        <v>0</v>
      </c>
      <c r="Q31" s="126">
        <v>127.11</v>
      </c>
      <c r="R31" s="127">
        <v>500</v>
      </c>
      <c r="S31" s="128"/>
      <c r="T31" s="129">
        <v>0</v>
      </c>
      <c r="U31" s="126"/>
      <c r="V31" s="130">
        <v>0</v>
      </c>
      <c r="W31" s="128">
        <v>130.88999999999999</v>
      </c>
      <c r="X31" s="130">
        <v>4578</v>
      </c>
      <c r="Y31" s="504">
        <v>138.16999999999999</v>
      </c>
      <c r="Z31" s="129">
        <v>3756</v>
      </c>
      <c r="AA31" s="126">
        <v>134.96</v>
      </c>
      <c r="AB31" s="130">
        <v>5033</v>
      </c>
      <c r="AC31" s="128"/>
      <c r="AD31" s="129">
        <v>0</v>
      </c>
      <c r="AE31" s="126"/>
      <c r="AF31" s="129">
        <v>0</v>
      </c>
      <c r="AI31" s="323"/>
      <c r="AJ31" s="324">
        <f t="shared" si="14"/>
        <v>130.88999999999999</v>
      </c>
      <c r="AK31" s="324">
        <f t="shared" si="15"/>
        <v>138.16999999999999</v>
      </c>
      <c r="AL31" s="324">
        <f>AA31</f>
        <v>134.96</v>
      </c>
      <c r="AM31" s="395"/>
      <c r="AN31" s="422"/>
      <c r="AO31" s="324"/>
      <c r="AP31" s="324"/>
      <c r="AQ31" s="395">
        <f>Q31</f>
        <v>127.11</v>
      </c>
      <c r="AR31" s="397">
        <f t="shared" si="9"/>
        <v>132.7825</v>
      </c>
    </row>
    <row r="32" spans="1:44" x14ac:dyDescent="0.2">
      <c r="A32" s="203">
        <v>22</v>
      </c>
      <c r="B32" s="109"/>
      <c r="C32" s="205"/>
      <c r="D32" s="208" t="s">
        <v>103</v>
      </c>
      <c r="E32" s="109" t="s">
        <v>16</v>
      </c>
      <c r="F32" s="109"/>
      <c r="G32" s="206"/>
      <c r="H32" s="109"/>
      <c r="I32" s="109">
        <v>2</v>
      </c>
      <c r="J32" s="109">
        <v>1</v>
      </c>
      <c r="K32" s="507">
        <f t="shared" si="2"/>
        <v>9631.06</v>
      </c>
      <c r="L32" s="501">
        <f>SUM(LARGE(X32:X32:Z32:Z32:AB32:AB32:AD32:AD32,{1;2}))</f>
        <v>7606</v>
      </c>
      <c r="M32" s="486">
        <f>SUM(LARGE(P32:P32:R32:R32:T32:T32:V32:V32,{1;2}))</f>
        <v>2025.06</v>
      </c>
      <c r="N32" s="125">
        <f t="shared" si="3"/>
        <v>139.94666666666666</v>
      </c>
      <c r="O32" s="126"/>
      <c r="P32" s="83">
        <v>0</v>
      </c>
      <c r="Q32" s="126">
        <v>158.06</v>
      </c>
      <c r="R32" s="127">
        <v>1867</v>
      </c>
      <c r="S32" s="128"/>
      <c r="T32" s="129">
        <v>0</v>
      </c>
      <c r="U32" s="126"/>
      <c r="V32" s="130">
        <v>0</v>
      </c>
      <c r="W32" s="128">
        <v>104.5</v>
      </c>
      <c r="X32" s="130">
        <v>1939</v>
      </c>
      <c r="Y32" s="504">
        <v>157.28</v>
      </c>
      <c r="Z32" s="129">
        <v>5667</v>
      </c>
      <c r="AA32" s="126"/>
      <c r="AB32" s="130">
        <v>0</v>
      </c>
      <c r="AC32" s="128"/>
      <c r="AD32" s="129">
        <v>0</v>
      </c>
      <c r="AE32" s="126"/>
      <c r="AF32" s="129">
        <v>0</v>
      </c>
      <c r="AI32" s="323"/>
      <c r="AJ32" s="324">
        <f t="shared" si="14"/>
        <v>104.5</v>
      </c>
      <c r="AK32" s="324">
        <f t="shared" si="15"/>
        <v>157.28</v>
      </c>
      <c r="AL32" s="324"/>
      <c r="AM32" s="395"/>
      <c r="AN32" s="422"/>
      <c r="AO32" s="324"/>
      <c r="AP32" s="324"/>
      <c r="AQ32" s="395">
        <f>Q32</f>
        <v>158.06</v>
      </c>
      <c r="AR32" s="397">
        <f t="shared" si="9"/>
        <v>139.94666666666666</v>
      </c>
    </row>
    <row r="33" spans="1:44" x14ac:dyDescent="0.2">
      <c r="A33" s="203">
        <v>23</v>
      </c>
      <c r="B33" s="109"/>
      <c r="C33" s="205"/>
      <c r="D33" s="208" t="s">
        <v>39</v>
      </c>
      <c r="E33" s="109" t="s">
        <v>97</v>
      </c>
      <c r="F33" s="209">
        <v>28323</v>
      </c>
      <c r="G33" s="206">
        <f ca="1">INT((NOW()-F33)/365.25)</f>
        <v>40</v>
      </c>
      <c r="H33" s="109" t="str">
        <f ca="1">IF(G33&gt;59.99,"Super Senior",IF(G33&gt;49.99,"Senior",IF(G33&gt;22.99,"Adulto",IF(G33&gt;16.99,"SUB-23",IF(G33&gt;13.99,"SUB-16",IF(G33&gt;0.01,"SUB-14"))))))</f>
        <v>Adulto</v>
      </c>
      <c r="I33" s="109">
        <v>2</v>
      </c>
      <c r="J33" s="109">
        <v>1</v>
      </c>
      <c r="K33" s="507">
        <f t="shared" si="2"/>
        <v>8626.0000000000018</v>
      </c>
      <c r="L33" s="501">
        <f>SUM(LARGE(X33:X33:Z33:Z33:AB33:AB33:AD33:AD33,{1;2}))</f>
        <v>6106</v>
      </c>
      <c r="M33" s="486">
        <f>SUM(LARGE(P33:P33:R33:R33:T33:T33:V33:V33,{1;2}))</f>
        <v>2520.0000000000018</v>
      </c>
      <c r="N33" s="125">
        <f t="shared" si="3"/>
        <v>114.81333333333333</v>
      </c>
      <c r="O33" s="126">
        <v>136.05000000000001</v>
      </c>
      <c r="P33" s="83">
        <f>'TAÇA SP 2018 - 28012018'!E19</f>
        <v>2520.0000000000018</v>
      </c>
      <c r="Q33" s="126"/>
      <c r="R33" s="127">
        <v>0</v>
      </c>
      <c r="S33" s="128"/>
      <c r="T33" s="129">
        <v>0</v>
      </c>
      <c r="U33" s="126"/>
      <c r="V33" s="130">
        <v>0</v>
      </c>
      <c r="W33" s="128">
        <v>51.72</v>
      </c>
      <c r="X33" s="130">
        <v>500</v>
      </c>
      <c r="Y33" s="504">
        <v>156.66999999999999</v>
      </c>
      <c r="Z33" s="129">
        <v>5606</v>
      </c>
      <c r="AA33" s="126"/>
      <c r="AB33" s="130">
        <v>0</v>
      </c>
      <c r="AC33" s="128"/>
      <c r="AD33" s="129">
        <v>0</v>
      </c>
      <c r="AE33" s="126"/>
      <c r="AF33" s="129">
        <v>0</v>
      </c>
      <c r="AI33" s="323"/>
      <c r="AJ33" s="324">
        <f t="shared" si="14"/>
        <v>51.72</v>
      </c>
      <c r="AK33" s="324">
        <f t="shared" si="15"/>
        <v>156.66999999999999</v>
      </c>
      <c r="AL33" s="324"/>
      <c r="AM33" s="395"/>
      <c r="AN33" s="422">
        <f>O33</f>
        <v>136.05000000000001</v>
      </c>
      <c r="AO33" s="324"/>
      <c r="AP33" s="324"/>
      <c r="AQ33" s="395"/>
      <c r="AR33" s="397">
        <f t="shared" si="9"/>
        <v>114.81333333333333</v>
      </c>
    </row>
    <row r="34" spans="1:44" x14ac:dyDescent="0.2">
      <c r="A34" s="203">
        <v>24</v>
      </c>
      <c r="B34" s="109"/>
      <c r="C34" s="205"/>
      <c r="D34" s="109" t="s">
        <v>28</v>
      </c>
      <c r="E34" s="109" t="s">
        <v>19</v>
      </c>
      <c r="F34" s="109"/>
      <c r="G34" s="206">
        <f ca="1">INT((NOW()-F34)/365.25)</f>
        <v>118</v>
      </c>
      <c r="H34" s="109" t="str">
        <f ca="1">IF(G34&gt;59.99,"Super Senior",IF(G34&gt;49.99,"Senior",IF(G34&gt;22.99,"Adulto",IF(G34&gt;16.99,"SUB-23",IF(G34&gt;13.99,"SUB-16",IF(G34&gt;0.01,"SUB-14"))))))</f>
        <v>Super Senior</v>
      </c>
      <c r="I34" s="109">
        <v>1</v>
      </c>
      <c r="J34" s="109">
        <v>1</v>
      </c>
      <c r="K34" s="507">
        <f t="shared" si="2"/>
        <v>7316</v>
      </c>
      <c r="L34" s="501">
        <f>SUM(LARGE(X34:X34:Z34:Z34:AB34:AB34:AD34:AD34,{1;2}))</f>
        <v>2156</v>
      </c>
      <c r="M34" s="486">
        <f>SUM(LARGE(P34:P34:R34:R34:T34:T34:V34:V34,{1;2}))</f>
        <v>5160</v>
      </c>
      <c r="N34" s="125">
        <f t="shared" si="3"/>
        <v>134.56</v>
      </c>
      <c r="O34" s="126">
        <v>162.44999999999999</v>
      </c>
      <c r="P34" s="83">
        <f>'TAÇA SP 2018 - 28012018'!E10</f>
        <v>5160</v>
      </c>
      <c r="Q34" s="126"/>
      <c r="R34" s="127">
        <v>0</v>
      </c>
      <c r="S34" s="128"/>
      <c r="T34" s="129">
        <v>0</v>
      </c>
      <c r="U34" s="126"/>
      <c r="V34" s="130">
        <v>0</v>
      </c>
      <c r="W34" s="128">
        <v>106.67</v>
      </c>
      <c r="X34" s="130">
        <v>2156</v>
      </c>
      <c r="Y34" s="504"/>
      <c r="Z34" s="129">
        <v>0</v>
      </c>
      <c r="AA34" s="126"/>
      <c r="AB34" s="130">
        <v>0</v>
      </c>
      <c r="AC34" s="128"/>
      <c r="AD34" s="129">
        <v>0</v>
      </c>
      <c r="AE34" s="126"/>
      <c r="AF34" s="129">
        <v>0</v>
      </c>
      <c r="AI34" s="323"/>
      <c r="AJ34" s="324">
        <f t="shared" si="14"/>
        <v>106.67</v>
      </c>
      <c r="AK34" s="324"/>
      <c r="AL34" s="324"/>
      <c r="AM34" s="395"/>
      <c r="AN34" s="422">
        <f>O34</f>
        <v>162.44999999999999</v>
      </c>
      <c r="AO34" s="324"/>
      <c r="AP34" s="324"/>
      <c r="AQ34" s="395"/>
      <c r="AR34" s="397">
        <f t="shared" si="9"/>
        <v>134.56</v>
      </c>
    </row>
    <row r="35" spans="1:44" x14ac:dyDescent="0.2">
      <c r="A35" s="203">
        <v>25</v>
      </c>
      <c r="B35" s="109"/>
      <c r="C35" s="205"/>
      <c r="D35" s="208" t="s">
        <v>683</v>
      </c>
      <c r="E35" s="109" t="s">
        <v>16</v>
      </c>
      <c r="F35" s="109"/>
      <c r="G35" s="206"/>
      <c r="H35" s="109"/>
      <c r="I35" s="109">
        <v>1</v>
      </c>
      <c r="J35" s="109">
        <v>1</v>
      </c>
      <c r="K35" s="507">
        <f t="shared" si="2"/>
        <v>7283.5599999999995</v>
      </c>
      <c r="L35" s="501">
        <f>SUM(LARGE(X35:X35:Z35:Z35:AB35:AB35:AD35:AD35,{1;2}))</f>
        <v>6661</v>
      </c>
      <c r="M35" s="486">
        <f>SUM(LARGE(P35:P35:R35:R35:T35:T35:V35:V35,{1;2}))</f>
        <v>622.55999999999995</v>
      </c>
      <c r="N35" s="125">
        <f t="shared" si="3"/>
        <v>119.63666666666666</v>
      </c>
      <c r="O35" s="126"/>
      <c r="P35" s="83">
        <v>0</v>
      </c>
      <c r="Q35" s="126">
        <v>122.56</v>
      </c>
      <c r="R35" s="127">
        <v>500</v>
      </c>
      <c r="S35" s="128"/>
      <c r="T35" s="129">
        <v>0</v>
      </c>
      <c r="U35" s="126"/>
      <c r="V35" s="130">
        <v>0</v>
      </c>
      <c r="W35" s="128">
        <v>114.39</v>
      </c>
      <c r="X35" s="130">
        <v>2928</v>
      </c>
      <c r="Y35" s="504"/>
      <c r="Z35" s="129">
        <v>0</v>
      </c>
      <c r="AA35" s="126">
        <v>121.96</v>
      </c>
      <c r="AB35" s="130">
        <v>3733</v>
      </c>
      <c r="AC35" s="128"/>
      <c r="AD35" s="129">
        <v>0</v>
      </c>
      <c r="AE35" s="126"/>
      <c r="AF35" s="129">
        <v>0</v>
      </c>
      <c r="AI35" s="323"/>
      <c r="AJ35" s="324">
        <f t="shared" si="14"/>
        <v>114.39</v>
      </c>
      <c r="AK35" s="324"/>
      <c r="AL35" s="324">
        <f>AA35</f>
        <v>121.96</v>
      </c>
      <c r="AM35" s="395"/>
      <c r="AN35" s="422"/>
      <c r="AO35" s="324"/>
      <c r="AP35" s="324"/>
      <c r="AQ35" s="395">
        <f>Q35</f>
        <v>122.56</v>
      </c>
      <c r="AR35" s="397">
        <f t="shared" si="9"/>
        <v>119.63666666666666</v>
      </c>
    </row>
    <row r="36" spans="1:44" x14ac:dyDescent="0.2">
      <c r="A36" s="203">
        <v>26</v>
      </c>
      <c r="B36" s="109"/>
      <c r="C36" s="205"/>
      <c r="D36" s="208" t="s">
        <v>681</v>
      </c>
      <c r="E36" s="109" t="s">
        <v>19</v>
      </c>
      <c r="F36" s="109"/>
      <c r="G36" s="206"/>
      <c r="H36" s="109"/>
      <c r="I36" s="109">
        <v>1</v>
      </c>
      <c r="J36" s="109">
        <v>0</v>
      </c>
      <c r="K36" s="507">
        <f t="shared" si="2"/>
        <v>7000</v>
      </c>
      <c r="L36" s="501">
        <f>SUM(LARGE(X36:X36:Z36:Z36:AB36:AB36:AD36:AD36,{1;2}))</f>
        <v>7000</v>
      </c>
      <c r="M36" s="486">
        <f>SUM(LARGE(P36:P36:R36:R36:T36:T36:V36:V36,{1;2}))</f>
        <v>0</v>
      </c>
      <c r="N36" s="125">
        <f t="shared" si="3"/>
        <v>155.11000000000001</v>
      </c>
      <c r="O36" s="126"/>
      <c r="P36" s="83">
        <v>0</v>
      </c>
      <c r="Q36" s="126"/>
      <c r="R36" s="127">
        <v>0</v>
      </c>
      <c r="S36" s="128"/>
      <c r="T36" s="129">
        <v>0</v>
      </c>
      <c r="U36" s="126"/>
      <c r="V36" s="130">
        <v>0</v>
      </c>
      <c r="W36" s="128">
        <v>155.11000000000001</v>
      </c>
      <c r="X36" s="130">
        <v>7000</v>
      </c>
      <c r="Y36" s="504"/>
      <c r="Z36" s="129">
        <v>0</v>
      </c>
      <c r="AA36" s="126"/>
      <c r="AB36" s="130">
        <v>0</v>
      </c>
      <c r="AC36" s="128"/>
      <c r="AD36" s="129">
        <v>0</v>
      </c>
      <c r="AE36" s="126"/>
      <c r="AF36" s="129">
        <v>0</v>
      </c>
      <c r="AI36" s="323"/>
      <c r="AJ36" s="324">
        <f t="shared" si="14"/>
        <v>155.11000000000001</v>
      </c>
      <c r="AK36" s="324"/>
      <c r="AL36" s="324"/>
      <c r="AM36" s="395"/>
      <c r="AN36" s="422"/>
      <c r="AO36" s="324"/>
      <c r="AP36" s="324"/>
      <c r="AQ36" s="395"/>
      <c r="AR36" s="397">
        <f t="shared" si="9"/>
        <v>155.11000000000001</v>
      </c>
    </row>
    <row r="37" spans="1:44" x14ac:dyDescent="0.2">
      <c r="A37" s="203">
        <v>27</v>
      </c>
      <c r="B37" s="109"/>
      <c r="C37" s="205"/>
      <c r="D37" s="208" t="s">
        <v>116</v>
      </c>
      <c r="E37" s="109" t="s">
        <v>31</v>
      </c>
      <c r="F37" s="109"/>
      <c r="G37" s="206"/>
      <c r="H37" s="109"/>
      <c r="I37" s="109">
        <v>1</v>
      </c>
      <c r="J37" s="109">
        <v>0</v>
      </c>
      <c r="K37" s="507">
        <f t="shared" si="2"/>
        <v>6867</v>
      </c>
      <c r="L37" s="501">
        <f>SUM(LARGE(X37:X37:Z37:Z37:AB37:AB37:AD37:AD37,{1;2}))</f>
        <v>6867</v>
      </c>
      <c r="M37" s="486">
        <f>SUM(LARGE(P37:P37:R37:R37:T37:T37:V37:V37,{1;2}))</f>
        <v>0</v>
      </c>
      <c r="N37" s="125">
        <f t="shared" si="3"/>
        <v>153.78</v>
      </c>
      <c r="O37" s="126"/>
      <c r="P37" s="83">
        <v>0</v>
      </c>
      <c r="Q37" s="126"/>
      <c r="R37" s="127">
        <v>0</v>
      </c>
      <c r="S37" s="128"/>
      <c r="T37" s="129">
        <v>0</v>
      </c>
      <c r="U37" s="126"/>
      <c r="V37" s="130">
        <v>0</v>
      </c>
      <c r="W37" s="128">
        <v>153.78</v>
      </c>
      <c r="X37" s="130">
        <v>6867</v>
      </c>
      <c r="Y37" s="504"/>
      <c r="Z37" s="129">
        <v>0</v>
      </c>
      <c r="AA37" s="126"/>
      <c r="AB37" s="130">
        <v>0</v>
      </c>
      <c r="AC37" s="128"/>
      <c r="AD37" s="129">
        <v>0</v>
      </c>
      <c r="AE37" s="126"/>
      <c r="AF37" s="129">
        <v>0</v>
      </c>
      <c r="AI37" s="323"/>
      <c r="AJ37" s="324">
        <f t="shared" si="14"/>
        <v>153.78</v>
      </c>
      <c r="AK37" s="324"/>
      <c r="AL37" s="324"/>
      <c r="AM37" s="395"/>
      <c r="AN37" s="422"/>
      <c r="AO37" s="324"/>
      <c r="AP37" s="324"/>
      <c r="AQ37" s="395"/>
      <c r="AR37" s="397">
        <f t="shared" si="9"/>
        <v>153.78</v>
      </c>
    </row>
    <row r="38" spans="1:44" x14ac:dyDescent="0.2">
      <c r="A38" s="203">
        <v>28</v>
      </c>
      <c r="B38" s="109"/>
      <c r="C38" s="205"/>
      <c r="D38" s="208" t="s">
        <v>104</v>
      </c>
      <c r="E38" s="109" t="s">
        <v>19</v>
      </c>
      <c r="F38" s="109"/>
      <c r="G38" s="206"/>
      <c r="H38" s="109"/>
      <c r="I38" s="109">
        <v>1</v>
      </c>
      <c r="J38" s="109">
        <v>0</v>
      </c>
      <c r="K38" s="507">
        <f t="shared" si="2"/>
        <v>6578</v>
      </c>
      <c r="L38" s="501">
        <f>SUM(LARGE(X38:X38:Z38:Z38:AB38:AB38:AD38:AD38,{1;2}))</f>
        <v>6578</v>
      </c>
      <c r="M38" s="486">
        <f>SUM(LARGE(P38:P38:R38:R38:T38:T38:V38:V38,{1;2}))</f>
        <v>0</v>
      </c>
      <c r="N38" s="125">
        <f t="shared" si="3"/>
        <v>150.88999999999999</v>
      </c>
      <c r="O38" s="126"/>
      <c r="P38" s="83">
        <v>0</v>
      </c>
      <c r="Q38" s="126"/>
      <c r="R38" s="127">
        <v>0</v>
      </c>
      <c r="S38" s="128"/>
      <c r="T38" s="129">
        <v>0</v>
      </c>
      <c r="U38" s="126"/>
      <c r="V38" s="130">
        <v>0</v>
      </c>
      <c r="W38" s="128">
        <v>150.88999999999999</v>
      </c>
      <c r="X38" s="130">
        <v>6578</v>
      </c>
      <c r="Y38" s="504"/>
      <c r="Z38" s="129">
        <v>0</v>
      </c>
      <c r="AA38" s="126"/>
      <c r="AB38" s="130">
        <v>0</v>
      </c>
      <c r="AC38" s="128"/>
      <c r="AD38" s="129">
        <v>0</v>
      </c>
      <c r="AE38" s="126"/>
      <c r="AF38" s="129">
        <v>0</v>
      </c>
      <c r="AI38" s="323"/>
      <c r="AJ38" s="324">
        <f t="shared" si="14"/>
        <v>150.88999999999999</v>
      </c>
      <c r="AK38" s="324"/>
      <c r="AL38" s="324"/>
      <c r="AM38" s="395"/>
      <c r="AN38" s="422"/>
      <c r="AO38" s="324"/>
      <c r="AP38" s="324"/>
      <c r="AQ38" s="395"/>
      <c r="AR38" s="397">
        <f t="shared" si="9"/>
        <v>150.88999999999999</v>
      </c>
    </row>
    <row r="39" spans="1:44" x14ac:dyDescent="0.2">
      <c r="A39" s="203">
        <v>29</v>
      </c>
      <c r="B39" s="109"/>
      <c r="C39" s="205"/>
      <c r="D39" s="208" t="s">
        <v>105</v>
      </c>
      <c r="E39" s="109" t="s">
        <v>107</v>
      </c>
      <c r="F39" s="109"/>
      <c r="G39" s="206"/>
      <c r="H39" s="109"/>
      <c r="I39" s="109">
        <v>1</v>
      </c>
      <c r="J39" s="109">
        <v>0</v>
      </c>
      <c r="K39" s="507">
        <f t="shared" si="2"/>
        <v>6500</v>
      </c>
      <c r="L39" s="501">
        <f>SUM(LARGE(X39:X39:Z39:Z39:AB39:AB39:AD39:AD39,{1;2}))</f>
        <v>6500</v>
      </c>
      <c r="M39" s="486">
        <f>SUM(LARGE(P39:P39:R39:R39:T39:T39:V39:V39,{1;2}))</f>
        <v>0</v>
      </c>
      <c r="N39" s="125">
        <f t="shared" si="3"/>
        <v>150.11000000000001</v>
      </c>
      <c r="O39" s="126"/>
      <c r="P39" s="83">
        <v>0</v>
      </c>
      <c r="Q39" s="126"/>
      <c r="R39" s="127">
        <v>0</v>
      </c>
      <c r="S39" s="128"/>
      <c r="T39" s="129">
        <v>0</v>
      </c>
      <c r="U39" s="126"/>
      <c r="V39" s="130">
        <v>0</v>
      </c>
      <c r="W39" s="128">
        <v>150.11000000000001</v>
      </c>
      <c r="X39" s="130">
        <v>6500</v>
      </c>
      <c r="Y39" s="504"/>
      <c r="Z39" s="129">
        <v>0</v>
      </c>
      <c r="AA39" s="126"/>
      <c r="AB39" s="130">
        <v>0</v>
      </c>
      <c r="AC39" s="128"/>
      <c r="AD39" s="129">
        <v>0</v>
      </c>
      <c r="AE39" s="126"/>
      <c r="AF39" s="129">
        <v>0</v>
      </c>
      <c r="AI39" s="323"/>
      <c r="AJ39" s="324">
        <f t="shared" si="14"/>
        <v>150.11000000000001</v>
      </c>
      <c r="AK39" s="324"/>
      <c r="AL39" s="324"/>
      <c r="AM39" s="395"/>
      <c r="AN39" s="422"/>
      <c r="AO39" s="324"/>
      <c r="AP39" s="324"/>
      <c r="AQ39" s="395"/>
      <c r="AR39" s="397">
        <f t="shared" si="9"/>
        <v>150.11000000000001</v>
      </c>
    </row>
    <row r="40" spans="1:44" x14ac:dyDescent="0.2">
      <c r="A40" s="203">
        <v>30</v>
      </c>
      <c r="B40" s="109"/>
      <c r="C40" s="205"/>
      <c r="D40" s="208" t="s">
        <v>47</v>
      </c>
      <c r="E40" s="109" t="s">
        <v>16</v>
      </c>
      <c r="F40" s="109"/>
      <c r="G40" s="206">
        <f ca="1">INT((NOW()-F40)/365.25)</f>
        <v>118</v>
      </c>
      <c r="H40" s="109" t="str">
        <f ca="1">IF(G40&gt;59.99,"Super Senior",IF(G40&gt;49.99,"Senior",IF(G40&gt;22.99,"Adulto",IF(G40&gt;16.99,"SUB-23",IF(G40&gt;13.99,"SUB-16",IF(G40&gt;0.01,"SUB-14"))))))</f>
        <v>Super Senior</v>
      </c>
      <c r="I40" s="109">
        <v>0</v>
      </c>
      <c r="J40" s="109">
        <v>1</v>
      </c>
      <c r="K40" s="507">
        <f t="shared" si="2"/>
        <v>4359</v>
      </c>
      <c r="L40" s="501">
        <f>SUM(LARGE(X40:X40:Z40:Z40:AB40:AB40:AD40:AD40,{1;2}))</f>
        <v>3859</v>
      </c>
      <c r="M40" s="486">
        <f>SUM(LARGE(P40:P40:R40:R40:T40:T40:V40:V40,{1;2}))</f>
        <v>500</v>
      </c>
      <c r="N40" s="125">
        <f t="shared" si="3"/>
        <v>118.55</v>
      </c>
      <c r="O40" s="126">
        <v>115.1</v>
      </c>
      <c r="P40" s="83">
        <f>'TAÇA SP 2018 - 28012018'!E27</f>
        <v>500</v>
      </c>
      <c r="Q40" s="126"/>
      <c r="R40" s="127">
        <v>0</v>
      </c>
      <c r="S40" s="128"/>
      <c r="T40" s="129">
        <v>0</v>
      </c>
      <c r="U40" s="126"/>
      <c r="V40" s="130">
        <v>0</v>
      </c>
      <c r="W40" s="128"/>
      <c r="X40" s="130">
        <v>0</v>
      </c>
      <c r="Y40" s="504"/>
      <c r="Z40" s="129">
        <v>0</v>
      </c>
      <c r="AA40" s="126">
        <v>122</v>
      </c>
      <c r="AB40" s="130">
        <v>3737</v>
      </c>
      <c r="AC40" s="128"/>
      <c r="AD40" s="129">
        <v>0</v>
      </c>
      <c r="AE40" s="126"/>
      <c r="AF40" s="129">
        <v>0</v>
      </c>
      <c r="AI40" s="323"/>
      <c r="AJ40" s="324"/>
      <c r="AK40" s="324"/>
      <c r="AL40" s="324">
        <f>AA40</f>
        <v>122</v>
      </c>
      <c r="AM40" s="395"/>
      <c r="AN40" s="422">
        <f>O40</f>
        <v>115.1</v>
      </c>
      <c r="AO40" s="324"/>
      <c r="AP40" s="324"/>
      <c r="AQ40" s="395"/>
      <c r="AR40" s="397">
        <f t="shared" si="9"/>
        <v>118.55</v>
      </c>
    </row>
    <row r="41" spans="1:44" x14ac:dyDescent="0.2">
      <c r="A41" s="203">
        <v>31</v>
      </c>
      <c r="B41" s="109"/>
      <c r="C41" s="205"/>
      <c r="D41" s="109" t="s">
        <v>32</v>
      </c>
      <c r="E41" s="109" t="s">
        <v>31</v>
      </c>
      <c r="F41" s="109"/>
      <c r="G41" s="206">
        <f ca="1">INT((NOW()-F41)/365.25)</f>
        <v>118</v>
      </c>
      <c r="H41" s="109" t="str">
        <f ca="1">IF(G41&gt;59.99,"Super Senior",IF(G41&gt;49.99,"Senior",IF(G41&gt;22.99,"Adulto",IF(G41&gt;16.99,"SUB-23",IF(G41&gt;13.99,"SUB-16",IF(G41&gt;0.01,"SUB-14"))))))</f>
        <v>Super Senior</v>
      </c>
      <c r="I41" s="109">
        <v>0</v>
      </c>
      <c r="J41" s="109">
        <v>1</v>
      </c>
      <c r="K41" s="507">
        <f t="shared" si="2"/>
        <v>4180.0000000000009</v>
      </c>
      <c r="L41" s="501">
        <f>SUM(LARGE(X41:X41:Z41:Z41:AB41:AB41:AD41:AD41,{1;2}))</f>
        <v>0</v>
      </c>
      <c r="M41" s="486">
        <f>SUM(LARGE(P41:P41:R41:R41:T41:T41:V41:V41,{1;2}))</f>
        <v>4180.0000000000009</v>
      </c>
      <c r="N41" s="125">
        <f t="shared" si="3"/>
        <v>152.65</v>
      </c>
      <c r="O41" s="126">
        <v>152.65</v>
      </c>
      <c r="P41" s="83">
        <f>'TAÇA SP 2018 - 28012018'!E14</f>
        <v>4180.0000000000009</v>
      </c>
      <c r="Q41" s="126"/>
      <c r="R41" s="127">
        <v>0</v>
      </c>
      <c r="S41" s="128"/>
      <c r="T41" s="129">
        <v>0</v>
      </c>
      <c r="U41" s="126"/>
      <c r="V41" s="130">
        <v>0</v>
      </c>
      <c r="W41" s="128"/>
      <c r="X41" s="130">
        <v>0</v>
      </c>
      <c r="Y41" s="504"/>
      <c r="Z41" s="129">
        <v>0</v>
      </c>
      <c r="AA41" s="126"/>
      <c r="AB41" s="130">
        <v>0</v>
      </c>
      <c r="AC41" s="128"/>
      <c r="AD41" s="129">
        <v>0</v>
      </c>
      <c r="AE41" s="126"/>
      <c r="AF41" s="129">
        <v>0</v>
      </c>
      <c r="AI41" s="323"/>
      <c r="AJ41" s="324"/>
      <c r="AK41" s="324"/>
      <c r="AL41" s="324"/>
      <c r="AM41" s="395"/>
      <c r="AN41" s="422">
        <f>O41</f>
        <v>152.65</v>
      </c>
      <c r="AO41" s="324"/>
      <c r="AP41" s="324"/>
      <c r="AQ41" s="395"/>
      <c r="AR41" s="397">
        <f t="shared" si="9"/>
        <v>152.65</v>
      </c>
    </row>
    <row r="42" spans="1:44" x14ac:dyDescent="0.2">
      <c r="A42" s="203">
        <v>32</v>
      </c>
      <c r="B42" s="109"/>
      <c r="C42" s="205"/>
      <c r="D42" s="208" t="s">
        <v>44</v>
      </c>
      <c r="E42" s="109" t="s">
        <v>16</v>
      </c>
      <c r="F42" s="207">
        <v>22121</v>
      </c>
      <c r="G42" s="206">
        <f ca="1">INT((NOW()-F42)/365.25)</f>
        <v>57</v>
      </c>
      <c r="H42" s="109" t="str">
        <f ca="1">IF(G42&gt;59.99,"Super Senior",IF(G42&gt;49.99,"Senior",IF(G42&gt;22.99,"Adulto",IF(G42&gt;16.99,"SUB-23",IF(G42&gt;13.99,"SUB-16",IF(G42&gt;0.01,"SUB-14"))))))</f>
        <v>Senior</v>
      </c>
      <c r="I42" s="109">
        <v>1</v>
      </c>
      <c r="J42" s="109">
        <v>2</v>
      </c>
      <c r="K42" s="507">
        <f t="shared" si="2"/>
        <v>4050.0000000000009</v>
      </c>
      <c r="L42" s="501">
        <f>SUM(LARGE(X42:X42:Z42:Z42:AB42:AB42:AD42:AD42,{1;2}))</f>
        <v>2665</v>
      </c>
      <c r="M42" s="486">
        <f>SUM(LARGE(P42:P42:R42:R42:T42:T42:V42:V42,{1;2}))</f>
        <v>1385.0000000000009</v>
      </c>
      <c r="N42" s="125">
        <f t="shared" si="3"/>
        <v>127.99333333333334</v>
      </c>
      <c r="O42" s="126">
        <v>119.7</v>
      </c>
      <c r="P42" s="83">
        <f>'TAÇA SP 2018 - 28012018'!E26</f>
        <v>885.00000000000091</v>
      </c>
      <c r="Q42" s="126">
        <v>138.28</v>
      </c>
      <c r="R42" s="127">
        <v>500</v>
      </c>
      <c r="S42" s="128"/>
      <c r="T42" s="129">
        <v>0</v>
      </c>
      <c r="U42" s="126"/>
      <c r="V42" s="130">
        <v>0</v>
      </c>
      <c r="W42" s="128"/>
      <c r="X42" s="130">
        <v>0</v>
      </c>
      <c r="Y42" s="134">
        <v>126</v>
      </c>
      <c r="Z42" s="129">
        <v>2539</v>
      </c>
      <c r="AA42" s="126"/>
      <c r="AB42" s="130">
        <v>0</v>
      </c>
      <c r="AC42" s="128"/>
      <c r="AD42" s="129">
        <v>0</v>
      </c>
      <c r="AE42" s="126"/>
      <c r="AF42" s="129">
        <v>0</v>
      </c>
      <c r="AI42" s="323"/>
      <c r="AJ42" s="324"/>
      <c r="AK42" s="324">
        <f>Y42</f>
        <v>126</v>
      </c>
      <c r="AL42" s="324"/>
      <c r="AM42" s="395"/>
      <c r="AN42" s="422">
        <f>O42</f>
        <v>119.7</v>
      </c>
      <c r="AO42" s="324"/>
      <c r="AP42" s="324"/>
      <c r="AQ42" s="395">
        <f>Q42</f>
        <v>138.28</v>
      </c>
      <c r="AR42" s="397">
        <f t="shared" si="9"/>
        <v>127.99333333333334</v>
      </c>
    </row>
    <row r="43" spans="1:44" x14ac:dyDescent="0.2">
      <c r="A43" s="203">
        <v>33</v>
      </c>
      <c r="B43" s="109"/>
      <c r="C43" s="205"/>
      <c r="D43" s="109" t="s">
        <v>33</v>
      </c>
      <c r="E43" s="109" t="s">
        <v>31</v>
      </c>
      <c r="F43" s="207">
        <v>21506</v>
      </c>
      <c r="G43" s="206">
        <f ca="1">INT((NOW()-F43)/365.25)</f>
        <v>59</v>
      </c>
      <c r="H43" s="109" t="str">
        <f ca="1">IF(G43&gt;59.99,"Super Senior",IF(G43&gt;49.99,"Senior",IF(G43&gt;22.99,"Adulto",IF(G43&gt;16.99,"SUB-23",IF(G43&gt;13.99,"SUB-16",IF(G43&gt;0.01,"SUB-14"))))))</f>
        <v>Senior</v>
      </c>
      <c r="I43" s="109">
        <v>0</v>
      </c>
      <c r="J43" s="109">
        <v>1</v>
      </c>
      <c r="K43" s="507">
        <f t="shared" si="2"/>
        <v>3959.9999999999995</v>
      </c>
      <c r="L43" s="501">
        <f>SUM(LARGE(X43:X43:Z43:Z43:AB43:AB43:AD43:AD43,{1;2}))</f>
        <v>0</v>
      </c>
      <c r="M43" s="486">
        <f>SUM(LARGE(P43:P43:R43:R43:T43:T43:V43:V43,{1;2}))</f>
        <v>3959.9999999999995</v>
      </c>
      <c r="N43" s="125">
        <f t="shared" si="3"/>
        <v>150.44999999999999</v>
      </c>
      <c r="O43" s="126">
        <v>150.44999999999999</v>
      </c>
      <c r="P43" s="83">
        <f>'TAÇA SP 2018 - 28012018'!E15</f>
        <v>3959.9999999999995</v>
      </c>
      <c r="Q43" s="126"/>
      <c r="R43" s="127">
        <v>0</v>
      </c>
      <c r="S43" s="128"/>
      <c r="T43" s="129">
        <v>0</v>
      </c>
      <c r="U43" s="126"/>
      <c r="V43" s="130">
        <v>0</v>
      </c>
      <c r="W43" s="128"/>
      <c r="X43" s="130">
        <v>0</v>
      </c>
      <c r="Y43" s="504"/>
      <c r="Z43" s="129">
        <v>0</v>
      </c>
      <c r="AA43" s="126"/>
      <c r="AB43" s="130">
        <v>0</v>
      </c>
      <c r="AC43" s="128"/>
      <c r="AD43" s="129">
        <v>0</v>
      </c>
      <c r="AE43" s="126"/>
      <c r="AF43" s="129">
        <v>0</v>
      </c>
      <c r="AI43" s="323"/>
      <c r="AJ43" s="324"/>
      <c r="AK43" s="324"/>
      <c r="AL43" s="324"/>
      <c r="AM43" s="395"/>
      <c r="AN43" s="422">
        <f>O43</f>
        <v>150.44999999999999</v>
      </c>
      <c r="AO43" s="324"/>
      <c r="AP43" s="324"/>
      <c r="AQ43" s="395"/>
      <c r="AR43" s="397">
        <f t="shared" si="9"/>
        <v>150.44999999999999</v>
      </c>
    </row>
    <row r="44" spans="1:44" x14ac:dyDescent="0.2">
      <c r="A44" s="203">
        <v>34</v>
      </c>
      <c r="B44" s="109"/>
      <c r="C44" s="205"/>
      <c r="D44" s="208" t="s">
        <v>722</v>
      </c>
      <c r="E44" s="109" t="s">
        <v>19</v>
      </c>
      <c r="F44" s="109"/>
      <c r="G44" s="206"/>
      <c r="H44" s="109"/>
      <c r="I44" s="109">
        <v>1</v>
      </c>
      <c r="J44" s="109">
        <v>0</v>
      </c>
      <c r="K44" s="507">
        <f t="shared" si="2"/>
        <v>500</v>
      </c>
      <c r="L44" s="501">
        <f>SUM(LARGE(X44:X44:Z44:Z44:AB44:AB44:AD44:AD44,{1;2}))</f>
        <v>500</v>
      </c>
      <c r="M44" s="486">
        <f>SUM(LARGE(P44:P44:R44:R44:T44:T44:V44:V44,{1;2}))</f>
        <v>0</v>
      </c>
      <c r="N44" s="125">
        <f t="shared" si="3"/>
        <v>45.22</v>
      </c>
      <c r="O44" s="126"/>
      <c r="P44" s="83">
        <v>0</v>
      </c>
      <c r="Q44" s="126"/>
      <c r="R44" s="127">
        <v>0</v>
      </c>
      <c r="S44" s="128"/>
      <c r="T44" s="129">
        <v>0</v>
      </c>
      <c r="U44" s="126"/>
      <c r="V44" s="130">
        <v>0</v>
      </c>
      <c r="W44" s="128">
        <v>45.22</v>
      </c>
      <c r="X44" s="130">
        <v>500</v>
      </c>
      <c r="Y44" s="504"/>
      <c r="Z44" s="129">
        <v>0</v>
      </c>
      <c r="AA44" s="126"/>
      <c r="AB44" s="130">
        <v>0</v>
      </c>
      <c r="AC44" s="128"/>
      <c r="AD44" s="129">
        <v>0</v>
      </c>
      <c r="AE44" s="126"/>
      <c r="AF44" s="129">
        <v>0</v>
      </c>
      <c r="AI44" s="323"/>
      <c r="AJ44" s="324">
        <f>W44</f>
        <v>45.22</v>
      </c>
      <c r="AK44" s="324"/>
      <c r="AL44" s="324"/>
      <c r="AM44" s="395"/>
      <c r="AN44" s="422"/>
      <c r="AO44" s="324"/>
      <c r="AP44" s="324"/>
      <c r="AQ44" s="395"/>
      <c r="AR44" s="397">
        <f t="shared" si="9"/>
        <v>45.22</v>
      </c>
    </row>
    <row r="45" spans="1:44" x14ac:dyDescent="0.2">
      <c r="A45" s="203">
        <v>35</v>
      </c>
      <c r="B45" s="109"/>
      <c r="C45" s="205"/>
      <c r="D45" s="208" t="s">
        <v>721</v>
      </c>
      <c r="E45" s="109" t="s">
        <v>16</v>
      </c>
      <c r="F45" s="109"/>
      <c r="G45" s="206"/>
      <c r="H45" s="109"/>
      <c r="I45" s="109">
        <v>1</v>
      </c>
      <c r="J45" s="109">
        <v>0</v>
      </c>
      <c r="K45" s="507">
        <f t="shared" si="2"/>
        <v>500</v>
      </c>
      <c r="L45" s="501">
        <f>SUM(LARGE(X45:X45:Z45:Z45:AB45:AB45:AD45:AD45,{1;2}))</f>
        <v>500</v>
      </c>
      <c r="M45" s="486">
        <f>SUM(LARGE(P45:P45:R45:R45:T45:T45:V45:V45,{1;2}))</f>
        <v>0</v>
      </c>
      <c r="N45" s="125">
        <f t="shared" si="3"/>
        <v>44.28</v>
      </c>
      <c r="O45" s="126"/>
      <c r="P45" s="83">
        <v>0</v>
      </c>
      <c r="Q45" s="126"/>
      <c r="R45" s="127">
        <v>0</v>
      </c>
      <c r="S45" s="128"/>
      <c r="T45" s="129">
        <v>0</v>
      </c>
      <c r="U45" s="126"/>
      <c r="V45" s="130">
        <v>0</v>
      </c>
      <c r="W45" s="128">
        <v>44.28</v>
      </c>
      <c r="X45" s="130">
        <v>500</v>
      </c>
      <c r="Y45" s="504"/>
      <c r="Z45" s="129">
        <v>0</v>
      </c>
      <c r="AA45" s="126"/>
      <c r="AB45" s="130">
        <v>0</v>
      </c>
      <c r="AC45" s="128"/>
      <c r="AD45" s="129">
        <v>0</v>
      </c>
      <c r="AE45" s="126"/>
      <c r="AF45" s="129">
        <v>0</v>
      </c>
      <c r="AI45" s="323"/>
      <c r="AJ45" s="324">
        <f>W45</f>
        <v>44.28</v>
      </c>
      <c r="AK45" s="324"/>
      <c r="AL45" s="324"/>
      <c r="AM45" s="395"/>
      <c r="AN45" s="422"/>
      <c r="AO45" s="324"/>
      <c r="AP45" s="324"/>
      <c r="AQ45" s="395"/>
      <c r="AR45" s="397">
        <f t="shared" si="9"/>
        <v>44.28</v>
      </c>
    </row>
    <row r="46" spans="1:44" ht="17" thickBot="1" x14ac:dyDescent="0.25">
      <c r="A46" s="210">
        <v>36</v>
      </c>
      <c r="B46" s="110"/>
      <c r="C46" s="211"/>
      <c r="D46" s="212" t="s">
        <v>694</v>
      </c>
      <c r="E46" s="110" t="s">
        <v>97</v>
      </c>
      <c r="F46" s="110"/>
      <c r="G46" s="213"/>
      <c r="H46" s="110"/>
      <c r="I46" s="110">
        <v>1</v>
      </c>
      <c r="J46" s="110">
        <v>0</v>
      </c>
      <c r="K46" s="508">
        <f t="shared" si="2"/>
        <v>500</v>
      </c>
      <c r="L46" s="502">
        <f>SUM(LARGE(X46:X46:Z46:Z46:AB46:AB46:AD46:AD46,{1;2}))</f>
        <v>500</v>
      </c>
      <c r="M46" s="498">
        <f>SUM(LARGE(P46:P46:R46:R46:T46:T46:V46:V46,{1;2}))</f>
        <v>0</v>
      </c>
      <c r="N46" s="141">
        <f t="shared" si="3"/>
        <v>72.56</v>
      </c>
      <c r="O46" s="142"/>
      <c r="P46" s="84">
        <v>0</v>
      </c>
      <c r="Q46" s="142"/>
      <c r="R46" s="143">
        <v>0</v>
      </c>
      <c r="S46" s="144"/>
      <c r="T46" s="145">
        <v>0</v>
      </c>
      <c r="U46" s="142"/>
      <c r="V46" s="146">
        <v>0</v>
      </c>
      <c r="W46" s="144">
        <v>72.56</v>
      </c>
      <c r="X46" s="146">
        <v>500</v>
      </c>
      <c r="Y46" s="505"/>
      <c r="Z46" s="145">
        <v>0</v>
      </c>
      <c r="AA46" s="142"/>
      <c r="AB46" s="146">
        <v>0</v>
      </c>
      <c r="AC46" s="144"/>
      <c r="AD46" s="145">
        <v>0</v>
      </c>
      <c r="AE46" s="142"/>
      <c r="AF46" s="145">
        <v>0</v>
      </c>
      <c r="AI46" s="325"/>
      <c r="AJ46" s="326">
        <f>W46</f>
        <v>72.56</v>
      </c>
      <c r="AK46" s="326"/>
      <c r="AL46" s="326"/>
      <c r="AM46" s="396"/>
      <c r="AN46" s="423"/>
      <c r="AO46" s="326"/>
      <c r="AP46" s="326"/>
      <c r="AQ46" s="396"/>
      <c r="AR46" s="397">
        <f t="shared" si="9"/>
        <v>72.56</v>
      </c>
    </row>
    <row r="47" spans="1:44" ht="8" customHeight="1" x14ac:dyDescent="0.2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</row>
    <row r="48" spans="1:44" ht="8" customHeight="1" x14ac:dyDescent="0.2">
      <c r="A48" s="214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</row>
    <row r="49" spans="1:44" ht="8" customHeight="1" x14ac:dyDescent="0.2">
      <c r="A49" s="214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</row>
    <row r="50" spans="1:44" ht="8" customHeight="1" x14ac:dyDescent="0.2">
      <c r="A50" s="214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</row>
    <row r="51" spans="1:44" ht="8" customHeight="1" x14ac:dyDescent="0.2">
      <c r="A51" s="214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</row>
    <row r="52" spans="1:44" ht="8" customHeight="1" x14ac:dyDescent="0.2">
      <c r="A52" s="214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</row>
    <row r="53" spans="1:44" ht="8" customHeight="1" x14ac:dyDescent="0.2">
      <c r="A53" s="214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</row>
    <row r="54" spans="1:44" ht="8" customHeight="1" x14ac:dyDescent="0.2">
      <c r="A54" s="214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</row>
    <row r="55" spans="1:44" ht="8" customHeight="1" x14ac:dyDescent="0.2">
      <c r="A55" s="214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</row>
    <row r="56" spans="1:44" ht="8" customHeight="1" x14ac:dyDescent="0.2">
      <c r="A56" s="214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</row>
    <row r="57" spans="1:44" ht="8" customHeight="1" x14ac:dyDescent="0.2">
      <c r="A57" s="214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</row>
    <row r="58" spans="1:44" ht="8" customHeight="1" thickBot="1" x14ac:dyDescent="0.25">
      <c r="A58" s="214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</row>
    <row r="59" spans="1:44" ht="16" customHeight="1" x14ac:dyDescent="0.2">
      <c r="A59" s="625" t="s">
        <v>0</v>
      </c>
      <c r="B59" s="626"/>
      <c r="C59" s="626"/>
      <c r="D59" s="626"/>
      <c r="E59" s="626"/>
      <c r="F59" s="626"/>
      <c r="G59" s="626"/>
      <c r="H59" s="626"/>
      <c r="I59" s="626"/>
      <c r="J59" s="626"/>
      <c r="K59" s="626"/>
      <c r="L59" s="626"/>
      <c r="M59" s="626"/>
      <c r="N59" s="626"/>
      <c r="O59" s="639" t="s">
        <v>11</v>
      </c>
      <c r="P59" s="640"/>
      <c r="Q59" s="649" t="s">
        <v>288</v>
      </c>
      <c r="R59" s="650"/>
      <c r="S59" s="649" t="s">
        <v>289</v>
      </c>
      <c r="T59" s="651"/>
      <c r="U59" s="639" t="s">
        <v>293</v>
      </c>
      <c r="V59" s="640"/>
      <c r="W59" s="613" t="s">
        <v>92</v>
      </c>
      <c r="X59" s="606"/>
      <c r="Y59" s="613" t="s">
        <v>711</v>
      </c>
      <c r="Z59" s="606"/>
      <c r="AA59" s="605" t="s">
        <v>297</v>
      </c>
      <c r="AB59" s="606"/>
      <c r="AC59" s="605" t="s">
        <v>291</v>
      </c>
      <c r="AD59" s="606"/>
      <c r="AE59" s="609" t="s">
        <v>296</v>
      </c>
      <c r="AF59" s="610"/>
    </row>
    <row r="60" spans="1:44" ht="16" customHeight="1" x14ac:dyDescent="0.2">
      <c r="A60" s="628"/>
      <c r="B60" s="629"/>
      <c r="C60" s="629"/>
      <c r="D60" s="629"/>
      <c r="E60" s="629"/>
      <c r="F60" s="629"/>
      <c r="G60" s="629"/>
      <c r="H60" s="629"/>
      <c r="I60" s="629"/>
      <c r="J60" s="629"/>
      <c r="K60" s="629"/>
      <c r="L60" s="629"/>
      <c r="M60" s="629"/>
      <c r="N60" s="629"/>
      <c r="O60" s="217" t="s">
        <v>10</v>
      </c>
      <c r="P60" s="218">
        <v>25</v>
      </c>
      <c r="Q60" s="219" t="s">
        <v>10</v>
      </c>
      <c r="R60" s="218">
        <v>19</v>
      </c>
      <c r="S60" s="219" t="s">
        <v>10</v>
      </c>
      <c r="T60" s="220">
        <v>0</v>
      </c>
      <c r="U60" s="217" t="s">
        <v>10</v>
      </c>
      <c r="V60" s="218">
        <v>0</v>
      </c>
      <c r="W60" s="182" t="s">
        <v>10</v>
      </c>
      <c r="X60" s="183">
        <v>0</v>
      </c>
      <c r="Y60" s="182" t="s">
        <v>10</v>
      </c>
      <c r="Z60" s="454">
        <v>22</v>
      </c>
      <c r="AA60" s="184" t="s">
        <v>10</v>
      </c>
      <c r="AB60" s="183">
        <v>20</v>
      </c>
      <c r="AC60" s="184" t="s">
        <v>10</v>
      </c>
      <c r="AD60" s="183">
        <v>0</v>
      </c>
      <c r="AE60" s="185" t="s">
        <v>10</v>
      </c>
      <c r="AF60" s="186">
        <v>0</v>
      </c>
    </row>
    <row r="61" spans="1:44" ht="16" customHeight="1" x14ac:dyDescent="0.2">
      <c r="A61" s="628"/>
      <c r="B61" s="629"/>
      <c r="C61" s="629"/>
      <c r="D61" s="629"/>
      <c r="E61" s="629"/>
      <c r="F61" s="629"/>
      <c r="G61" s="629"/>
      <c r="H61" s="629"/>
      <c r="I61" s="629"/>
      <c r="J61" s="629"/>
      <c r="K61" s="629"/>
      <c r="L61" s="629"/>
      <c r="M61" s="629"/>
      <c r="N61" s="629"/>
      <c r="O61" s="217" t="s">
        <v>12</v>
      </c>
      <c r="P61" s="218">
        <v>44</v>
      </c>
      <c r="Q61" s="219" t="s">
        <v>12</v>
      </c>
      <c r="R61" s="218">
        <v>28</v>
      </c>
      <c r="S61" s="219" t="s">
        <v>12</v>
      </c>
      <c r="T61" s="218">
        <v>0</v>
      </c>
      <c r="U61" s="219" t="s">
        <v>12</v>
      </c>
      <c r="V61" s="218">
        <v>0</v>
      </c>
      <c r="W61" s="182" t="s">
        <v>12</v>
      </c>
      <c r="X61" s="183">
        <v>0</v>
      </c>
      <c r="Y61" s="182" t="s">
        <v>12</v>
      </c>
      <c r="Z61" s="454">
        <v>28</v>
      </c>
      <c r="AA61" s="184" t="s">
        <v>12</v>
      </c>
      <c r="AB61" s="183">
        <v>32</v>
      </c>
      <c r="AC61" s="184" t="s">
        <v>12</v>
      </c>
      <c r="AD61" s="183">
        <v>0</v>
      </c>
      <c r="AE61" s="185" t="s">
        <v>12</v>
      </c>
      <c r="AF61" s="186">
        <v>0</v>
      </c>
    </row>
    <row r="62" spans="1:44" ht="16" customHeight="1" thickBot="1" x14ac:dyDescent="0.25">
      <c r="A62" s="631"/>
      <c r="B62" s="632"/>
      <c r="C62" s="632"/>
      <c r="D62" s="632"/>
      <c r="E62" s="632"/>
      <c r="F62" s="632"/>
      <c r="G62" s="632"/>
      <c r="H62" s="632"/>
      <c r="I62" s="632"/>
      <c r="J62" s="632"/>
      <c r="K62" s="632"/>
      <c r="L62" s="632"/>
      <c r="M62" s="632"/>
      <c r="N62" s="632"/>
      <c r="O62" s="217" t="s">
        <v>13</v>
      </c>
      <c r="P62" s="218">
        <f>P60+P61</f>
        <v>69</v>
      </c>
      <c r="Q62" s="219" t="s">
        <v>13</v>
      </c>
      <c r="R62" s="218">
        <f>R60+R61</f>
        <v>47</v>
      </c>
      <c r="S62" s="219" t="s">
        <v>13</v>
      </c>
      <c r="T62" s="220">
        <f>T60+T61</f>
        <v>0</v>
      </c>
      <c r="U62" s="217" t="s">
        <v>13</v>
      </c>
      <c r="V62" s="218">
        <f>V60+V61</f>
        <v>0</v>
      </c>
      <c r="W62" s="182" t="s">
        <v>13</v>
      </c>
      <c r="X62" s="183">
        <f>X60+X61</f>
        <v>0</v>
      </c>
      <c r="Y62" s="182" t="s">
        <v>13</v>
      </c>
      <c r="Z62" s="183">
        <f>Z60+Z61</f>
        <v>50</v>
      </c>
      <c r="AA62" s="184" t="s">
        <v>13</v>
      </c>
      <c r="AB62" s="183">
        <f>AB60+AB61</f>
        <v>52</v>
      </c>
      <c r="AC62" s="184" t="s">
        <v>13</v>
      </c>
      <c r="AD62" s="183">
        <f>AD60+AD61</f>
        <v>0</v>
      </c>
      <c r="AE62" s="185" t="s">
        <v>13</v>
      </c>
      <c r="AF62" s="186">
        <f>AF60+AF61</f>
        <v>0</v>
      </c>
    </row>
    <row r="63" spans="1:44" ht="94" customHeight="1" thickBot="1" x14ac:dyDescent="0.25">
      <c r="A63" s="623"/>
      <c r="B63" s="621" t="s">
        <v>3</v>
      </c>
      <c r="C63" s="621" t="s">
        <v>2</v>
      </c>
      <c r="D63" s="634" t="s">
        <v>12</v>
      </c>
      <c r="E63" s="635"/>
      <c r="F63" s="635"/>
      <c r="G63" s="635"/>
      <c r="H63" s="635"/>
      <c r="I63" s="635"/>
      <c r="J63" s="635"/>
      <c r="K63" s="635"/>
      <c r="L63" s="635"/>
      <c r="M63" s="635"/>
      <c r="N63" s="635"/>
      <c r="O63" s="641" t="s">
        <v>48</v>
      </c>
      <c r="P63" s="642"/>
      <c r="Q63" s="647" t="s">
        <v>709</v>
      </c>
      <c r="R63" s="648"/>
      <c r="S63" s="647" t="s">
        <v>290</v>
      </c>
      <c r="T63" s="652"/>
      <c r="U63" s="641" t="s">
        <v>294</v>
      </c>
      <c r="V63" s="642"/>
      <c r="W63" s="614" t="s">
        <v>707</v>
      </c>
      <c r="X63" s="608"/>
      <c r="Y63" s="614" t="s">
        <v>710</v>
      </c>
      <c r="Z63" s="608"/>
      <c r="AA63" s="607" t="s">
        <v>730</v>
      </c>
      <c r="AB63" s="608"/>
      <c r="AC63" s="607" t="s">
        <v>292</v>
      </c>
      <c r="AD63" s="608"/>
      <c r="AE63" s="611" t="s">
        <v>295</v>
      </c>
      <c r="AF63" s="612"/>
      <c r="AH63" s="21"/>
      <c r="AI63" s="596" t="s">
        <v>326</v>
      </c>
      <c r="AJ63" s="598"/>
      <c r="AK63" s="598"/>
      <c r="AL63" s="598"/>
      <c r="AM63" s="598"/>
      <c r="AN63" s="599" t="s">
        <v>332</v>
      </c>
      <c r="AO63" s="599"/>
      <c r="AP63" s="599"/>
      <c r="AQ63" s="600"/>
      <c r="AR63" s="171"/>
    </row>
    <row r="64" spans="1:44" ht="17" customHeight="1" thickBot="1" x14ac:dyDescent="0.25">
      <c r="A64" s="624"/>
      <c r="B64" s="622"/>
      <c r="C64" s="622"/>
      <c r="D64" s="189" t="s">
        <v>4</v>
      </c>
      <c r="E64" s="189" t="s">
        <v>5</v>
      </c>
      <c r="F64" s="189"/>
      <c r="G64" s="189"/>
      <c r="H64" s="189" t="s">
        <v>34</v>
      </c>
      <c r="I64" s="189" t="s">
        <v>6</v>
      </c>
      <c r="J64" s="189" t="s">
        <v>7</v>
      </c>
      <c r="K64" s="189" t="s">
        <v>8</v>
      </c>
      <c r="L64" s="189" t="s">
        <v>310</v>
      </c>
      <c r="M64" s="189" t="s">
        <v>311</v>
      </c>
      <c r="N64" s="189" t="s">
        <v>9</v>
      </c>
      <c r="O64" s="194" t="s">
        <v>14</v>
      </c>
      <c r="P64" s="195" t="s">
        <v>15</v>
      </c>
      <c r="Q64" s="194" t="s">
        <v>14</v>
      </c>
      <c r="R64" s="195" t="s">
        <v>15</v>
      </c>
      <c r="S64" s="194" t="s">
        <v>14</v>
      </c>
      <c r="T64" s="195" t="s">
        <v>15</v>
      </c>
      <c r="U64" s="194" t="s">
        <v>14</v>
      </c>
      <c r="V64" s="195" t="s">
        <v>15</v>
      </c>
      <c r="W64" s="194" t="s">
        <v>14</v>
      </c>
      <c r="X64" s="195" t="s">
        <v>15</v>
      </c>
      <c r="Y64" s="195"/>
      <c r="Z64" s="195"/>
      <c r="AA64" s="194" t="s">
        <v>14</v>
      </c>
      <c r="AB64" s="195" t="s">
        <v>15</v>
      </c>
      <c r="AC64" s="194" t="s">
        <v>14</v>
      </c>
      <c r="AD64" s="195" t="s">
        <v>15</v>
      </c>
      <c r="AE64" s="194" t="s">
        <v>14</v>
      </c>
      <c r="AF64" s="195" t="s">
        <v>15</v>
      </c>
      <c r="AH64" s="418"/>
      <c r="AI64" s="317" t="s">
        <v>700</v>
      </c>
      <c r="AJ64" s="318" t="s">
        <v>692</v>
      </c>
      <c r="AK64" s="318" t="s">
        <v>719</v>
      </c>
      <c r="AL64" s="318" t="s">
        <v>701</v>
      </c>
      <c r="AM64" s="318" t="s">
        <v>702</v>
      </c>
      <c r="AN64" s="238" t="s">
        <v>331</v>
      </c>
      <c r="AO64" s="238" t="s">
        <v>703</v>
      </c>
      <c r="AP64" s="238" t="s">
        <v>706</v>
      </c>
      <c r="AQ64" s="319" t="s">
        <v>705</v>
      </c>
      <c r="AR64" s="424" t="s">
        <v>9</v>
      </c>
    </row>
    <row r="65" spans="1:44" x14ac:dyDescent="0.2">
      <c r="A65" s="221">
        <v>1</v>
      </c>
      <c r="B65" s="222" t="s">
        <v>118</v>
      </c>
      <c r="C65" s="222" t="s">
        <v>119</v>
      </c>
      <c r="D65" s="223" t="s">
        <v>49</v>
      </c>
      <c r="E65" s="450" t="s">
        <v>19</v>
      </c>
      <c r="F65" s="450"/>
      <c r="G65" s="201">
        <f ca="1">INT((NOW()-F65)/365.25)</f>
        <v>118</v>
      </c>
      <c r="H65" s="449" t="str">
        <f ca="1">IF(G65&gt;59.99,"Super Senior",IF(G65&gt;49.99,"Senior",IF(G65&gt;22.99,"Adulto",IF(G65&gt;16.99,"SUB-23",IF(G65&gt;13.99,"SUB-16",IF(G65&gt;0.01,"SUB-14"))))))</f>
        <v>Super Senior</v>
      </c>
      <c r="I65" s="450">
        <v>2</v>
      </c>
      <c r="J65" s="450">
        <v>2</v>
      </c>
      <c r="K65" s="506">
        <f>L65+M65+AF65</f>
        <v>35033</v>
      </c>
      <c r="L65" s="500">
        <f>SUM(LARGE(X65:X65:AB65:AB65:AD65:AD65:Z65:Z65,{1;2}))</f>
        <v>19500</v>
      </c>
      <c r="M65" s="499">
        <f>SUM(LARGE(P65:P65:R65:R65:T65:T65:V65:V65,{1;2}))</f>
        <v>15533</v>
      </c>
      <c r="N65" s="425">
        <f>AR65</f>
        <v>205.43400000000003</v>
      </c>
      <c r="O65" s="147">
        <v>224.05</v>
      </c>
      <c r="P65" s="124">
        <f>'TAÇA SP 2018 - 28012018'!E31</f>
        <v>8000</v>
      </c>
      <c r="Q65" s="519">
        <v>197.28</v>
      </c>
      <c r="R65" s="496">
        <v>7533</v>
      </c>
      <c r="S65" s="225"/>
      <c r="T65" s="151">
        <v>0</v>
      </c>
      <c r="U65" s="224"/>
      <c r="V65" s="150">
        <v>0</v>
      </c>
      <c r="W65" s="149">
        <v>201.94</v>
      </c>
      <c r="X65" s="487">
        <v>10000</v>
      </c>
      <c r="Y65" s="489">
        <v>216.11</v>
      </c>
      <c r="Z65" s="490">
        <v>9017</v>
      </c>
      <c r="AA65" s="224">
        <v>187.79</v>
      </c>
      <c r="AB65" s="496">
        <v>9500</v>
      </c>
      <c r="AC65" s="225"/>
      <c r="AD65" s="151">
        <v>0</v>
      </c>
      <c r="AE65" s="224"/>
      <c r="AF65" s="151">
        <v>0</v>
      </c>
      <c r="AH65" s="172"/>
      <c r="AI65" s="321"/>
      <c r="AJ65" s="322">
        <f>W65</f>
        <v>201.94</v>
      </c>
      <c r="AK65" s="322">
        <f>Y65</f>
        <v>216.11</v>
      </c>
      <c r="AL65" s="322">
        <f>AA65</f>
        <v>187.79</v>
      </c>
      <c r="AM65" s="394"/>
      <c r="AN65" s="421">
        <f>O65</f>
        <v>224.05</v>
      </c>
      <c r="AO65" s="322"/>
      <c r="AP65" s="322"/>
      <c r="AQ65" s="394">
        <f>Q65</f>
        <v>197.28</v>
      </c>
      <c r="AR65" s="391">
        <f>AVERAGE(AI65:AQ65)</f>
        <v>205.43400000000003</v>
      </c>
    </row>
    <row r="66" spans="1:44" x14ac:dyDescent="0.2">
      <c r="A66" s="230">
        <v>2</v>
      </c>
      <c r="B66" s="226" t="s">
        <v>95</v>
      </c>
      <c r="C66" s="226" t="s">
        <v>117</v>
      </c>
      <c r="D66" s="227" t="s">
        <v>50</v>
      </c>
      <c r="E66" s="228" t="s">
        <v>16</v>
      </c>
      <c r="F66" s="229">
        <v>31183</v>
      </c>
      <c r="G66" s="206">
        <f ca="1">INT((NOW()-F66)/365.25)</f>
        <v>33</v>
      </c>
      <c r="H66" s="109" t="str">
        <f ca="1">IF(G66&gt;59.99,"Super Senior",IF(G66&gt;49.99,"Senior",IF(G66&gt;22.99,"Adulto",IF(G66&gt;16.99,"SUB-23",IF(G66&gt;13.99,"SUB-16",IF(G66&gt;0.01,"SUB-14"))))))</f>
        <v>Adulto</v>
      </c>
      <c r="I66" s="228">
        <v>2</v>
      </c>
      <c r="J66" s="228">
        <v>2</v>
      </c>
      <c r="K66" s="507">
        <f>L66+M66+AF66</f>
        <v>33724</v>
      </c>
      <c r="L66" s="501">
        <f>SUM(LARGE(X66:X66:AB66:AB66:AD66:AD66:Z66:Z66,{1;2}))</f>
        <v>18479</v>
      </c>
      <c r="M66" s="486">
        <f>SUM(LARGE(P66:P66:R66:R66:T66:T66:V66:V66,{1;2}))</f>
        <v>15245</v>
      </c>
      <c r="N66" s="426">
        <f>AR66</f>
        <v>199.66</v>
      </c>
      <c r="O66" s="132">
        <v>216.5</v>
      </c>
      <c r="P66" s="129">
        <f>'TAÇA SP 2018 - 28012018'!E32</f>
        <v>7244.9999999999991</v>
      </c>
      <c r="Q66" s="520">
        <v>202.39</v>
      </c>
      <c r="R66" s="521">
        <v>8000</v>
      </c>
      <c r="S66" s="159"/>
      <c r="T66" s="160">
        <v>0</v>
      </c>
      <c r="U66" s="157"/>
      <c r="V66" s="160">
        <v>0</v>
      </c>
      <c r="W66" s="156">
        <v>194.89</v>
      </c>
      <c r="X66" s="409">
        <v>9295</v>
      </c>
      <c r="Y66" s="491">
        <v>199.89</v>
      </c>
      <c r="Z66" s="492">
        <v>7395</v>
      </c>
      <c r="AA66" s="157">
        <v>184.63</v>
      </c>
      <c r="AB66" s="409">
        <v>9184</v>
      </c>
      <c r="AC66" s="159"/>
      <c r="AD66" s="154">
        <v>0</v>
      </c>
      <c r="AE66" s="157"/>
      <c r="AF66" s="154">
        <v>0</v>
      </c>
      <c r="AH66" s="172"/>
      <c r="AI66" s="323"/>
      <c r="AJ66" s="324">
        <f>W66</f>
        <v>194.89</v>
      </c>
      <c r="AK66" s="324">
        <f>Y66</f>
        <v>199.89</v>
      </c>
      <c r="AL66" s="324">
        <f>AA66</f>
        <v>184.63</v>
      </c>
      <c r="AM66" s="395"/>
      <c r="AN66" s="422">
        <f>O66</f>
        <v>216.5</v>
      </c>
      <c r="AO66" s="324"/>
      <c r="AP66" s="324"/>
      <c r="AQ66" s="395">
        <f>Q66</f>
        <v>202.39</v>
      </c>
      <c r="AR66" s="397">
        <f>AVERAGE(AI66:AQ66)</f>
        <v>199.66</v>
      </c>
    </row>
    <row r="67" spans="1:44" ht="16" customHeight="1" x14ac:dyDescent="0.2">
      <c r="A67" s="230">
        <v>3</v>
      </c>
      <c r="B67" s="226" t="s">
        <v>120</v>
      </c>
      <c r="C67" s="226" t="s">
        <v>121</v>
      </c>
      <c r="D67" s="227" t="s">
        <v>53</v>
      </c>
      <c r="E67" s="228" t="s">
        <v>16</v>
      </c>
      <c r="F67" s="228"/>
      <c r="G67" s="206">
        <f ca="1">INT((NOW()-F67)/365.25)</f>
        <v>118</v>
      </c>
      <c r="H67" s="109" t="str">
        <f ca="1">IF(G67&gt;59.99,"Super Senior",IF(G67&gt;49.99,"Senior",IF(G67&gt;22.99,"Adulto",IF(G67&gt;16.99,"SUB-23",IF(G67&gt;13.99,"SUB-16",IF(G67&gt;0.01,"SUB-14"))))))</f>
        <v>Super Senior</v>
      </c>
      <c r="I67" s="228">
        <v>2</v>
      </c>
      <c r="J67" s="228">
        <v>2</v>
      </c>
      <c r="K67" s="507">
        <f>L67+M67+AF67</f>
        <v>32331</v>
      </c>
      <c r="L67" s="501">
        <f>SUM(LARGE(X67:X67:AB67:AB67:AD67:AD67:Z67:Z67,{1;2}))</f>
        <v>19467</v>
      </c>
      <c r="M67" s="486">
        <f>SUM(LARGE(P67:P67:R67:R67:T67:T67:V67:V67,{1;2}))</f>
        <v>12864</v>
      </c>
      <c r="N67" s="426">
        <f>AR67</f>
        <v>198.02999999999997</v>
      </c>
      <c r="O67" s="132">
        <v>197.8</v>
      </c>
      <c r="P67" s="129">
        <f>'TAÇA SP 2018 - 28012018'!E35</f>
        <v>5375</v>
      </c>
      <c r="Q67" s="520">
        <v>197.28</v>
      </c>
      <c r="R67" s="521">
        <v>7489</v>
      </c>
      <c r="S67" s="159"/>
      <c r="T67" s="160">
        <v>0</v>
      </c>
      <c r="U67" s="157"/>
      <c r="V67" s="160">
        <v>0</v>
      </c>
      <c r="W67" s="156">
        <v>196.61</v>
      </c>
      <c r="X67" s="409">
        <v>9467</v>
      </c>
      <c r="Y67" s="491">
        <v>205.67</v>
      </c>
      <c r="Z67" s="492">
        <v>7973</v>
      </c>
      <c r="AA67" s="538">
        <v>192.79</v>
      </c>
      <c r="AB67" s="406">
        <v>10000</v>
      </c>
      <c r="AC67" s="159"/>
      <c r="AD67" s="154">
        <v>0</v>
      </c>
      <c r="AE67" s="157"/>
      <c r="AF67" s="154">
        <v>0</v>
      </c>
      <c r="AH67" s="172"/>
      <c r="AI67" s="323"/>
      <c r="AJ67" s="324">
        <f>W67</f>
        <v>196.61</v>
      </c>
      <c r="AK67" s="324">
        <f>Y67</f>
        <v>205.67</v>
      </c>
      <c r="AL67" s="324">
        <f>AA67</f>
        <v>192.79</v>
      </c>
      <c r="AM67" s="395"/>
      <c r="AN67" s="422">
        <f>O67</f>
        <v>197.8</v>
      </c>
      <c r="AO67" s="324"/>
      <c r="AP67" s="324"/>
      <c r="AQ67" s="395">
        <f>Q67</f>
        <v>197.28</v>
      </c>
      <c r="AR67" s="397">
        <f>AVERAGE(AI67:AQ67)</f>
        <v>198.02999999999997</v>
      </c>
    </row>
    <row r="68" spans="1:44" x14ac:dyDescent="0.2">
      <c r="A68" s="230">
        <v>4</v>
      </c>
      <c r="B68" s="226" t="s">
        <v>136</v>
      </c>
      <c r="C68" s="226" t="s">
        <v>137</v>
      </c>
      <c r="D68" s="227" t="s">
        <v>52</v>
      </c>
      <c r="E68" s="228" t="s">
        <v>16</v>
      </c>
      <c r="F68" s="231">
        <v>29076</v>
      </c>
      <c r="G68" s="206">
        <f ca="1">INT((NOW()-F68)/365.25)</f>
        <v>38</v>
      </c>
      <c r="H68" s="109" t="str">
        <f ca="1">IF(G68&gt;59.99,"Super Senior",IF(G68&gt;49.99,"Senior",IF(G68&gt;22.99,"Adulto",IF(G68&gt;16.99,"SUB-23",IF(G68&gt;13.99,"SUB-16",IF(G68&gt;0.01,"SUB-14"))))))</f>
        <v>Adulto</v>
      </c>
      <c r="I68" s="228">
        <v>2</v>
      </c>
      <c r="J68" s="228">
        <v>2</v>
      </c>
      <c r="K68" s="507">
        <f>L68+M68+AF68</f>
        <v>30671</v>
      </c>
      <c r="L68" s="501">
        <f>SUM(LARGE(X68:X68:AB68:AB68:AD68:AD68:Z68:Z68,{1;2}))</f>
        <v>16834</v>
      </c>
      <c r="M68" s="486">
        <f>SUM(LARGE(P68:P68:R68:R68:T68:T68:V68:V68,{1;2}))</f>
        <v>13837</v>
      </c>
      <c r="N68" s="426">
        <f>AR68</f>
        <v>194.99799999999999</v>
      </c>
      <c r="O68" s="132">
        <v>208.75</v>
      </c>
      <c r="P68" s="129">
        <f>'TAÇA SP 2018 - 28012018'!E34</f>
        <v>6469.9999999999991</v>
      </c>
      <c r="Q68" s="520">
        <v>196.06</v>
      </c>
      <c r="R68" s="521">
        <v>7367</v>
      </c>
      <c r="S68" s="159"/>
      <c r="T68" s="160">
        <v>0</v>
      </c>
      <c r="U68" s="157"/>
      <c r="V68" s="160">
        <v>0</v>
      </c>
      <c r="W68" s="156">
        <v>187.78</v>
      </c>
      <c r="X68" s="409">
        <v>8584</v>
      </c>
      <c r="Y68" s="491">
        <v>208.44</v>
      </c>
      <c r="Z68" s="492">
        <v>8250</v>
      </c>
      <c r="AA68" s="157">
        <v>173.96</v>
      </c>
      <c r="AB68" s="409">
        <v>8117</v>
      </c>
      <c r="AC68" s="159"/>
      <c r="AD68" s="154">
        <v>0</v>
      </c>
      <c r="AE68" s="157"/>
      <c r="AF68" s="154">
        <v>0</v>
      </c>
      <c r="AH68" s="172"/>
      <c r="AI68" s="323"/>
      <c r="AJ68" s="324">
        <f>W68</f>
        <v>187.78</v>
      </c>
      <c r="AK68" s="324">
        <f>Y68</f>
        <v>208.44</v>
      </c>
      <c r="AL68" s="324">
        <f>AA68</f>
        <v>173.96</v>
      </c>
      <c r="AM68" s="395"/>
      <c r="AN68" s="422">
        <f>O68</f>
        <v>208.75</v>
      </c>
      <c r="AO68" s="324"/>
      <c r="AP68" s="324"/>
      <c r="AQ68" s="395">
        <f>Q68</f>
        <v>196.06</v>
      </c>
      <c r="AR68" s="397">
        <f>AVERAGE(AI68:AQ68)</f>
        <v>194.99799999999999</v>
      </c>
    </row>
    <row r="69" spans="1:44" x14ac:dyDescent="0.2">
      <c r="A69" s="230">
        <v>5</v>
      </c>
      <c r="B69" s="226" t="s">
        <v>130</v>
      </c>
      <c r="C69" s="226" t="s">
        <v>131</v>
      </c>
      <c r="D69" s="227" t="s">
        <v>59</v>
      </c>
      <c r="E69" s="228" t="s">
        <v>31</v>
      </c>
      <c r="F69" s="232">
        <v>23771</v>
      </c>
      <c r="G69" s="206">
        <f ca="1">INT((NOW()-F69)/365.25)</f>
        <v>53</v>
      </c>
      <c r="H69" s="109" t="str">
        <f ca="1">IF(G69&gt;59.99,"Super Senior",IF(G69&gt;49.99,"Senior",IF(G69&gt;22.99,"Adulto",IF(G69&gt;16.99,"SUB-23",IF(G69&gt;13.99,"SUB-16",IF(G69&gt;0.01,"SUB-14"))))))</f>
        <v>Senior</v>
      </c>
      <c r="I69" s="228">
        <v>2</v>
      </c>
      <c r="J69" s="228">
        <v>2</v>
      </c>
      <c r="K69" s="507">
        <f>L69+M69+AF69</f>
        <v>28732</v>
      </c>
      <c r="L69" s="501">
        <f>SUM(LARGE(X69:X69:AB69:AB69:AD69:AD69:Z69:Z69,{1;2}))</f>
        <v>17819</v>
      </c>
      <c r="M69" s="486">
        <f>SUM(LARGE(P69:P69:R69:R69:T69:T69:V69:V69,{1;2}))</f>
        <v>10913</v>
      </c>
      <c r="N69" s="426">
        <f>AR69</f>
        <v>187.12249999999997</v>
      </c>
      <c r="O69" s="132">
        <v>186.9</v>
      </c>
      <c r="P69" s="129">
        <f>'TAÇA SP 2018 - 28012018'!E42</f>
        <v>4285</v>
      </c>
      <c r="Q69" s="520">
        <v>188.67</v>
      </c>
      <c r="R69" s="521">
        <v>6628</v>
      </c>
      <c r="S69" s="159"/>
      <c r="T69" s="160">
        <v>0</v>
      </c>
      <c r="U69" s="157"/>
      <c r="V69" s="160">
        <v>0</v>
      </c>
      <c r="W69" s="156">
        <v>185</v>
      </c>
      <c r="X69" s="409">
        <v>8306</v>
      </c>
      <c r="Y69" s="491"/>
      <c r="Z69" s="492">
        <v>0</v>
      </c>
      <c r="AA69" s="157">
        <v>187.92</v>
      </c>
      <c r="AB69" s="409">
        <v>9513</v>
      </c>
      <c r="AC69" s="159"/>
      <c r="AD69" s="154">
        <v>0</v>
      </c>
      <c r="AE69" s="157"/>
      <c r="AF69" s="154">
        <v>0</v>
      </c>
      <c r="AH69" s="172"/>
      <c r="AI69" s="323"/>
      <c r="AJ69" s="324">
        <f>W69</f>
        <v>185</v>
      </c>
      <c r="AK69" s="324"/>
      <c r="AL69" s="324">
        <f>AA69</f>
        <v>187.92</v>
      </c>
      <c r="AM69" s="395"/>
      <c r="AN69" s="422">
        <f>O69</f>
        <v>186.9</v>
      </c>
      <c r="AO69" s="324"/>
      <c r="AP69" s="324"/>
      <c r="AQ69" s="395">
        <f>Q69</f>
        <v>188.67</v>
      </c>
      <c r="AR69" s="397">
        <f>AVERAGE(AI69:AQ69)</f>
        <v>187.12249999999997</v>
      </c>
    </row>
    <row r="70" spans="1:44" x14ac:dyDescent="0.2">
      <c r="A70" s="230">
        <v>6</v>
      </c>
      <c r="B70" s="226" t="s">
        <v>132</v>
      </c>
      <c r="C70" s="226" t="s">
        <v>133</v>
      </c>
      <c r="D70" s="227" t="s">
        <v>89</v>
      </c>
      <c r="E70" s="228" t="s">
        <v>22</v>
      </c>
      <c r="F70" s="232">
        <v>36112</v>
      </c>
      <c r="G70" s="206">
        <f t="shared" ref="G70:G102" ca="1" si="16">INT((NOW()-F70)/365.25)</f>
        <v>19</v>
      </c>
      <c r="H70" s="109" t="str">
        <f t="shared" ref="H70:H102" ca="1" si="17">IF(G70&gt;59.99,"Super Senior",IF(G70&gt;49.99,"Senior",IF(G70&gt;22.99,"Adulto",IF(G70&gt;16.99,"SUB-23",IF(G70&gt;13.99,"SUB-16",IF(G70&gt;0.01,"SUB-14"))))))</f>
        <v>SUB-23</v>
      </c>
      <c r="I70" s="228">
        <v>2</v>
      </c>
      <c r="J70" s="228">
        <v>2</v>
      </c>
      <c r="K70" s="507">
        <f t="shared" ref="K70:K96" si="18">L70+M70+AF70</f>
        <v>28645</v>
      </c>
      <c r="L70" s="501">
        <f>SUM(LARGE(X70:X70:AB70:AB70:AD70:AD70:Z70:Z70,{1;2}))</f>
        <v>15795</v>
      </c>
      <c r="M70" s="486">
        <f>SUM(LARGE(P70:P70:R70:R70:T70:T70:V70:V70,{1;2}))</f>
        <v>12850</v>
      </c>
      <c r="N70" s="426">
        <f t="shared" ref="N70:N96" si="19">AR70</f>
        <v>188.268</v>
      </c>
      <c r="O70" s="132">
        <v>194.05</v>
      </c>
      <c r="P70" s="129">
        <f>'TAÇA SP 2018 - 28012018'!E37</f>
        <v>5000</v>
      </c>
      <c r="Q70" s="520">
        <v>200.89</v>
      </c>
      <c r="R70" s="521">
        <v>7850</v>
      </c>
      <c r="S70" s="159"/>
      <c r="T70" s="160">
        <v>0</v>
      </c>
      <c r="U70" s="157"/>
      <c r="V70" s="160">
        <v>0</v>
      </c>
      <c r="W70" s="156">
        <v>174.72</v>
      </c>
      <c r="X70" s="409">
        <v>7278</v>
      </c>
      <c r="Y70" s="491">
        <v>193.72</v>
      </c>
      <c r="Z70" s="492">
        <v>6778</v>
      </c>
      <c r="AA70" s="157">
        <v>177.96</v>
      </c>
      <c r="AB70" s="409">
        <v>8517</v>
      </c>
      <c r="AC70" s="159"/>
      <c r="AD70" s="154">
        <v>0</v>
      </c>
      <c r="AE70" s="157"/>
      <c r="AF70" s="154">
        <v>0</v>
      </c>
      <c r="AH70" s="172"/>
      <c r="AI70" s="323"/>
      <c r="AJ70" s="324">
        <f t="shared" ref="AJ70:AJ74" si="20">W70</f>
        <v>174.72</v>
      </c>
      <c r="AK70" s="324">
        <f>Y70</f>
        <v>193.72</v>
      </c>
      <c r="AL70" s="324">
        <f t="shared" ref="AL70:AL72" si="21">AA70</f>
        <v>177.96</v>
      </c>
      <c r="AM70" s="395"/>
      <c r="AN70" s="422">
        <f t="shared" ref="AN70:AN81" si="22">O70</f>
        <v>194.05</v>
      </c>
      <c r="AO70" s="324"/>
      <c r="AP70" s="324"/>
      <c r="AQ70" s="395">
        <f t="shared" ref="AQ70:AQ82" si="23">Q70</f>
        <v>200.89</v>
      </c>
      <c r="AR70" s="397">
        <f t="shared" ref="AR70:AR96" si="24">AVERAGE(AI70:AQ70)</f>
        <v>188.268</v>
      </c>
    </row>
    <row r="71" spans="1:44" x14ac:dyDescent="0.2">
      <c r="A71" s="230">
        <v>7</v>
      </c>
      <c r="B71" s="226" t="s">
        <v>145</v>
      </c>
      <c r="C71" s="226" t="s">
        <v>146</v>
      </c>
      <c r="D71" s="227" t="s">
        <v>54</v>
      </c>
      <c r="E71" s="228" t="s">
        <v>19</v>
      </c>
      <c r="F71" s="228"/>
      <c r="G71" s="206">
        <f t="shared" ca="1" si="16"/>
        <v>118</v>
      </c>
      <c r="H71" s="109" t="str">
        <f t="shared" ca="1" si="17"/>
        <v>Super Senior</v>
      </c>
      <c r="I71" s="228">
        <v>2</v>
      </c>
      <c r="J71" s="228">
        <v>2</v>
      </c>
      <c r="K71" s="507">
        <f t="shared" si="18"/>
        <v>28533</v>
      </c>
      <c r="L71" s="501">
        <f>SUM(LARGE(X71:X71:AB71:AB71:AD71:AD71:Z71:Z71,{1;2}))</f>
        <v>18388</v>
      </c>
      <c r="M71" s="486">
        <f>SUM(LARGE(P71:P71:R71:R71:T71:T71:V71:V71,{1;2}))</f>
        <v>10145</v>
      </c>
      <c r="N71" s="426">
        <f t="shared" si="19"/>
        <v>186.625</v>
      </c>
      <c r="O71" s="132">
        <v>197</v>
      </c>
      <c r="P71" s="129">
        <f>'TAÇA SP 2018 - 28012018'!E36</f>
        <v>5294.9999999999991</v>
      </c>
      <c r="Q71" s="520">
        <v>170.89</v>
      </c>
      <c r="R71" s="521">
        <v>4850</v>
      </c>
      <c r="S71" s="159"/>
      <c r="T71" s="160">
        <v>0</v>
      </c>
      <c r="U71" s="157"/>
      <c r="V71" s="160">
        <v>0</v>
      </c>
      <c r="W71" s="156">
        <v>192.78</v>
      </c>
      <c r="X71" s="409">
        <v>9084</v>
      </c>
      <c r="Y71" s="491"/>
      <c r="Z71" s="492">
        <v>0</v>
      </c>
      <c r="AA71" s="157">
        <v>185.83</v>
      </c>
      <c r="AB71" s="409">
        <v>9304</v>
      </c>
      <c r="AC71" s="159"/>
      <c r="AD71" s="154">
        <v>0</v>
      </c>
      <c r="AE71" s="157"/>
      <c r="AF71" s="154">
        <v>0</v>
      </c>
      <c r="AH71" s="172"/>
      <c r="AI71" s="323"/>
      <c r="AJ71" s="324">
        <f t="shared" si="20"/>
        <v>192.78</v>
      </c>
      <c r="AK71" s="324"/>
      <c r="AL71" s="324">
        <f t="shared" si="21"/>
        <v>185.83</v>
      </c>
      <c r="AM71" s="395"/>
      <c r="AN71" s="422">
        <f t="shared" si="22"/>
        <v>197</v>
      </c>
      <c r="AO71" s="324"/>
      <c r="AP71" s="324"/>
      <c r="AQ71" s="395">
        <f t="shared" si="23"/>
        <v>170.89</v>
      </c>
      <c r="AR71" s="397">
        <f t="shared" si="24"/>
        <v>186.625</v>
      </c>
    </row>
    <row r="72" spans="1:44" x14ac:dyDescent="0.2">
      <c r="A72" s="230">
        <v>8</v>
      </c>
      <c r="B72" s="226" t="s">
        <v>124</v>
      </c>
      <c r="C72" s="226" t="s">
        <v>125</v>
      </c>
      <c r="D72" s="227" t="s">
        <v>56</v>
      </c>
      <c r="E72" s="228" t="s">
        <v>22</v>
      </c>
      <c r="F72" s="231">
        <v>27173</v>
      </c>
      <c r="G72" s="206">
        <f t="shared" ca="1" si="16"/>
        <v>44</v>
      </c>
      <c r="H72" s="109" t="str">
        <f t="shared" ca="1" si="17"/>
        <v>Adulto</v>
      </c>
      <c r="I72" s="228">
        <v>2</v>
      </c>
      <c r="J72" s="228">
        <v>2</v>
      </c>
      <c r="K72" s="507">
        <f t="shared" si="18"/>
        <v>27589</v>
      </c>
      <c r="L72" s="501">
        <f>SUM(LARGE(X72:X72:AB72:AB72:AD72:AD72:Z72:Z72,{1;2}))</f>
        <v>17007</v>
      </c>
      <c r="M72" s="486">
        <f>SUM(LARGE(P72:P72:R72:R72:T72:T72:V72:V72,{1;2}))</f>
        <v>10582</v>
      </c>
      <c r="N72" s="426">
        <f t="shared" si="19"/>
        <v>187.56799999999998</v>
      </c>
      <c r="O72" s="132">
        <v>190.65</v>
      </c>
      <c r="P72" s="129">
        <f>'TAÇA SP 2018 - 28012018'!E39</f>
        <v>4660</v>
      </c>
      <c r="Q72" s="520">
        <v>181.61</v>
      </c>
      <c r="R72" s="521">
        <v>5922</v>
      </c>
      <c r="S72" s="159"/>
      <c r="T72" s="160">
        <v>0</v>
      </c>
      <c r="U72" s="157"/>
      <c r="V72" s="160">
        <v>0</v>
      </c>
      <c r="W72" s="156">
        <v>186.17</v>
      </c>
      <c r="X72" s="409">
        <v>8423</v>
      </c>
      <c r="Y72" s="491">
        <v>200.78</v>
      </c>
      <c r="Z72" s="492">
        <v>7484</v>
      </c>
      <c r="AA72" s="157">
        <v>178.63</v>
      </c>
      <c r="AB72" s="409">
        <v>8584</v>
      </c>
      <c r="AC72" s="159"/>
      <c r="AD72" s="154">
        <v>0</v>
      </c>
      <c r="AE72" s="157"/>
      <c r="AF72" s="154">
        <v>0</v>
      </c>
      <c r="AH72" s="172"/>
      <c r="AI72" s="323"/>
      <c r="AJ72" s="324">
        <f t="shared" si="20"/>
        <v>186.17</v>
      </c>
      <c r="AK72" s="324">
        <f t="shared" ref="AK72:AK82" si="25">Y72</f>
        <v>200.78</v>
      </c>
      <c r="AL72" s="324">
        <f t="shared" si="21"/>
        <v>178.63</v>
      </c>
      <c r="AM72" s="395"/>
      <c r="AN72" s="422">
        <f t="shared" si="22"/>
        <v>190.65</v>
      </c>
      <c r="AO72" s="324"/>
      <c r="AP72" s="324"/>
      <c r="AQ72" s="395">
        <f t="shared" si="23"/>
        <v>181.61</v>
      </c>
      <c r="AR72" s="397">
        <f t="shared" si="24"/>
        <v>187.56799999999998</v>
      </c>
    </row>
    <row r="73" spans="1:44" x14ac:dyDescent="0.2">
      <c r="A73" s="230">
        <v>9</v>
      </c>
      <c r="B73" s="226" t="s">
        <v>126</v>
      </c>
      <c r="C73" s="226" t="s">
        <v>127</v>
      </c>
      <c r="D73" s="227" t="s">
        <v>60</v>
      </c>
      <c r="E73" s="228" t="s">
        <v>16</v>
      </c>
      <c r="F73" s="228"/>
      <c r="G73" s="206">
        <f t="shared" ca="1" si="16"/>
        <v>118</v>
      </c>
      <c r="H73" s="109" t="str">
        <f t="shared" ca="1" si="17"/>
        <v>Super Senior</v>
      </c>
      <c r="I73" s="228">
        <v>2</v>
      </c>
      <c r="J73" s="228">
        <v>2</v>
      </c>
      <c r="K73" s="507">
        <f t="shared" si="18"/>
        <v>27555</v>
      </c>
      <c r="L73" s="501">
        <f>SUM(LARGE(X73:X73:AB73:AB73:AD73:AD73:Z73:Z73,{1;2}))</f>
        <v>16401</v>
      </c>
      <c r="M73" s="486">
        <f>SUM(LARGE(P73:P73:R73:R73:T73:T73:V73:V73,{1;2}))</f>
        <v>11154</v>
      </c>
      <c r="N73" s="426">
        <f t="shared" si="19"/>
        <v>192.4675</v>
      </c>
      <c r="O73" s="132">
        <v>185.65</v>
      </c>
      <c r="P73" s="129">
        <f>'TAÇA SP 2018 - 28012018'!E43</f>
        <v>4160</v>
      </c>
      <c r="Q73" s="520">
        <v>192.33</v>
      </c>
      <c r="R73" s="521">
        <v>6994</v>
      </c>
      <c r="S73" s="159"/>
      <c r="T73" s="160">
        <v>0</v>
      </c>
      <c r="U73" s="157"/>
      <c r="V73" s="160">
        <v>0</v>
      </c>
      <c r="W73" s="156">
        <v>187</v>
      </c>
      <c r="X73" s="409">
        <v>8506</v>
      </c>
      <c r="Y73" s="491">
        <v>204.89</v>
      </c>
      <c r="Z73" s="492">
        <v>7895</v>
      </c>
      <c r="AA73" s="157"/>
      <c r="AB73" s="409">
        <v>0</v>
      </c>
      <c r="AC73" s="159"/>
      <c r="AD73" s="154">
        <v>0</v>
      </c>
      <c r="AE73" s="157"/>
      <c r="AF73" s="154">
        <v>0</v>
      </c>
      <c r="AH73" s="327"/>
      <c r="AI73" s="323"/>
      <c r="AJ73" s="324">
        <f t="shared" si="20"/>
        <v>187</v>
      </c>
      <c r="AK73" s="324">
        <f t="shared" si="25"/>
        <v>204.89</v>
      </c>
      <c r="AL73" s="324"/>
      <c r="AM73" s="395"/>
      <c r="AN73" s="422">
        <f t="shared" si="22"/>
        <v>185.65</v>
      </c>
      <c r="AO73" s="324"/>
      <c r="AP73" s="324"/>
      <c r="AQ73" s="395">
        <f t="shared" si="23"/>
        <v>192.33</v>
      </c>
      <c r="AR73" s="397">
        <f t="shared" si="24"/>
        <v>192.4675</v>
      </c>
    </row>
    <row r="74" spans="1:44" x14ac:dyDescent="0.2">
      <c r="A74" s="230">
        <v>10</v>
      </c>
      <c r="B74" s="226" t="s">
        <v>128</v>
      </c>
      <c r="C74" s="226" t="s">
        <v>129</v>
      </c>
      <c r="D74" s="227" t="s">
        <v>62</v>
      </c>
      <c r="E74" s="228" t="s">
        <v>16</v>
      </c>
      <c r="F74" s="228"/>
      <c r="G74" s="206">
        <f t="shared" ca="1" si="16"/>
        <v>118</v>
      </c>
      <c r="H74" s="109" t="str">
        <f t="shared" ca="1" si="17"/>
        <v>Super Senior</v>
      </c>
      <c r="I74" s="228">
        <v>2</v>
      </c>
      <c r="J74" s="228">
        <v>2</v>
      </c>
      <c r="K74" s="507">
        <f t="shared" si="18"/>
        <v>27077</v>
      </c>
      <c r="L74" s="501">
        <f>SUM(LARGE(X74:X74:AB74:AB74:AD74:AD74:Z74:Z74,{1;2}))</f>
        <v>17487</v>
      </c>
      <c r="M74" s="486">
        <f>SUM(LARGE(P74:P74:R74:R74:T74:T74:V74:V74,{1;2}))</f>
        <v>9589.9999999999982</v>
      </c>
      <c r="N74" s="426">
        <f t="shared" si="19"/>
        <v>186.03199999999998</v>
      </c>
      <c r="O74" s="132">
        <v>181.95</v>
      </c>
      <c r="P74" s="129">
        <f>'TAÇA SP 2018 - 28012018'!E47</f>
        <v>3789.9999999999982</v>
      </c>
      <c r="Q74" s="520">
        <v>180.39</v>
      </c>
      <c r="R74" s="521">
        <v>5800</v>
      </c>
      <c r="S74" s="159"/>
      <c r="T74" s="160">
        <v>0</v>
      </c>
      <c r="U74" s="157"/>
      <c r="V74" s="160">
        <v>0</v>
      </c>
      <c r="W74" s="156">
        <v>185.06</v>
      </c>
      <c r="X74" s="409">
        <v>8312</v>
      </c>
      <c r="Y74" s="491">
        <v>198.22</v>
      </c>
      <c r="Z74" s="492">
        <v>7228</v>
      </c>
      <c r="AA74" s="157">
        <v>184.54</v>
      </c>
      <c r="AB74" s="409">
        <v>9175</v>
      </c>
      <c r="AC74" s="159"/>
      <c r="AD74" s="154">
        <v>0</v>
      </c>
      <c r="AE74" s="157"/>
      <c r="AF74" s="154">
        <v>0</v>
      </c>
      <c r="AH74" s="172"/>
      <c r="AI74" s="323"/>
      <c r="AJ74" s="324">
        <f t="shared" si="20"/>
        <v>185.06</v>
      </c>
      <c r="AK74" s="324">
        <f t="shared" si="25"/>
        <v>198.22</v>
      </c>
      <c r="AL74" s="324">
        <f>AA74</f>
        <v>184.54</v>
      </c>
      <c r="AM74" s="395"/>
      <c r="AN74" s="422">
        <f t="shared" si="22"/>
        <v>181.95</v>
      </c>
      <c r="AO74" s="324"/>
      <c r="AP74" s="324"/>
      <c r="AQ74" s="395">
        <f t="shared" si="23"/>
        <v>180.39</v>
      </c>
      <c r="AR74" s="397">
        <f t="shared" si="24"/>
        <v>186.03199999999998</v>
      </c>
    </row>
    <row r="75" spans="1:44" x14ac:dyDescent="0.2">
      <c r="A75" s="230">
        <v>11</v>
      </c>
      <c r="B75" s="226" t="s">
        <v>207</v>
      </c>
      <c r="C75" s="226" t="s">
        <v>154</v>
      </c>
      <c r="D75" s="227" t="s">
        <v>55</v>
      </c>
      <c r="E75" s="228" t="s">
        <v>24</v>
      </c>
      <c r="F75" s="232">
        <v>29633</v>
      </c>
      <c r="G75" s="206">
        <f t="shared" ca="1" si="16"/>
        <v>37</v>
      </c>
      <c r="H75" s="109" t="str">
        <f t="shared" ca="1" si="17"/>
        <v>Adulto</v>
      </c>
      <c r="I75" s="228">
        <v>2</v>
      </c>
      <c r="J75" s="228">
        <v>2</v>
      </c>
      <c r="K75" s="507">
        <f t="shared" si="18"/>
        <v>25159</v>
      </c>
      <c r="L75" s="501">
        <f>SUM(LARGE(X75:X75:AB75:AB75:AD75:AD75:Z75:Z75,{1;2}))</f>
        <v>14452</v>
      </c>
      <c r="M75" s="486">
        <f>SUM(LARGE(P75:P75:R75:R75:T75:T75:V75:V75,{1;2}))</f>
        <v>10707</v>
      </c>
      <c r="N75" s="426">
        <f t="shared" si="19"/>
        <v>184.19</v>
      </c>
      <c r="O75" s="132">
        <v>190.9</v>
      </c>
      <c r="P75" s="129">
        <f>'TAÇA SP 2018 - 28012018'!E38</f>
        <v>4685</v>
      </c>
      <c r="Q75" s="520">
        <v>182.61</v>
      </c>
      <c r="R75" s="521">
        <v>6022</v>
      </c>
      <c r="S75" s="159"/>
      <c r="T75" s="160">
        <v>0</v>
      </c>
      <c r="U75" s="157"/>
      <c r="V75" s="160">
        <v>0</v>
      </c>
      <c r="W75" s="156"/>
      <c r="X75" s="409">
        <v>0</v>
      </c>
      <c r="Y75" s="491">
        <v>197.5</v>
      </c>
      <c r="Z75" s="492">
        <v>7156</v>
      </c>
      <c r="AA75" s="157">
        <v>165.75</v>
      </c>
      <c r="AB75" s="409">
        <v>7296</v>
      </c>
      <c r="AC75" s="159"/>
      <c r="AD75" s="154">
        <v>0</v>
      </c>
      <c r="AE75" s="157"/>
      <c r="AF75" s="154">
        <v>0</v>
      </c>
      <c r="AH75" s="172"/>
      <c r="AI75" s="323"/>
      <c r="AJ75" s="324"/>
      <c r="AK75" s="324">
        <f t="shared" si="25"/>
        <v>197.5</v>
      </c>
      <c r="AL75" s="324">
        <f>AA75</f>
        <v>165.75</v>
      </c>
      <c r="AM75" s="395"/>
      <c r="AN75" s="422">
        <f t="shared" si="22"/>
        <v>190.9</v>
      </c>
      <c r="AO75" s="324"/>
      <c r="AP75" s="324"/>
      <c r="AQ75" s="395">
        <f t="shared" si="23"/>
        <v>182.61</v>
      </c>
      <c r="AR75" s="397">
        <f t="shared" si="24"/>
        <v>184.19</v>
      </c>
    </row>
    <row r="76" spans="1:44" x14ac:dyDescent="0.2">
      <c r="A76" s="230">
        <v>12</v>
      </c>
      <c r="B76" s="226" t="s">
        <v>138</v>
      </c>
      <c r="C76" s="226" t="s">
        <v>139</v>
      </c>
      <c r="D76" s="227" t="s">
        <v>66</v>
      </c>
      <c r="E76" s="228" t="s">
        <v>16</v>
      </c>
      <c r="F76" s="232">
        <v>26327</v>
      </c>
      <c r="G76" s="206">
        <f t="shared" ca="1" si="16"/>
        <v>46</v>
      </c>
      <c r="H76" s="109" t="str">
        <f t="shared" ca="1" si="17"/>
        <v>Adulto</v>
      </c>
      <c r="I76" s="228">
        <v>2</v>
      </c>
      <c r="J76" s="228">
        <v>2</v>
      </c>
      <c r="K76" s="507">
        <f t="shared" si="18"/>
        <v>24393</v>
      </c>
      <c r="L76" s="501">
        <f>SUM(LARGE(X76:X76:AB76:AB76:AD76:AD76:Z76:Z76,{1;2}))</f>
        <v>15853</v>
      </c>
      <c r="M76" s="486">
        <f>SUM(LARGE(P76:P76:R76:R76:T76:T76:V76:V76,{1;2}))</f>
        <v>8540</v>
      </c>
      <c r="N76" s="426">
        <f t="shared" si="19"/>
        <v>178.786</v>
      </c>
      <c r="O76" s="132">
        <v>173.9</v>
      </c>
      <c r="P76" s="129">
        <f>'TAÇA SP 2018 - 28012018'!E54</f>
        <v>2984.9999999999991</v>
      </c>
      <c r="Q76" s="520">
        <v>177.94</v>
      </c>
      <c r="R76" s="521">
        <v>5555</v>
      </c>
      <c r="S76" s="159"/>
      <c r="T76" s="160">
        <v>0</v>
      </c>
      <c r="U76" s="157"/>
      <c r="V76" s="160">
        <v>0</v>
      </c>
      <c r="W76" s="156">
        <v>179.22</v>
      </c>
      <c r="X76" s="409">
        <v>7728</v>
      </c>
      <c r="Y76" s="491">
        <v>188.83</v>
      </c>
      <c r="Z76" s="492">
        <v>6289</v>
      </c>
      <c r="AA76" s="157">
        <v>174.04</v>
      </c>
      <c r="AB76" s="409">
        <v>8125</v>
      </c>
      <c r="AC76" s="159"/>
      <c r="AD76" s="154">
        <v>0</v>
      </c>
      <c r="AE76" s="157"/>
      <c r="AF76" s="154">
        <v>0</v>
      </c>
      <c r="AH76" s="172"/>
      <c r="AI76" s="323"/>
      <c r="AJ76" s="324">
        <f t="shared" ref="AJ76:AJ104" si="26">W76</f>
        <v>179.22</v>
      </c>
      <c r="AK76" s="324">
        <f t="shared" si="25"/>
        <v>188.83</v>
      </c>
      <c r="AL76" s="324">
        <f>AA76</f>
        <v>174.04</v>
      </c>
      <c r="AM76" s="395"/>
      <c r="AN76" s="422">
        <f t="shared" si="22"/>
        <v>173.9</v>
      </c>
      <c r="AO76" s="324"/>
      <c r="AP76" s="324"/>
      <c r="AQ76" s="395">
        <f t="shared" si="23"/>
        <v>177.94</v>
      </c>
      <c r="AR76" s="397">
        <f t="shared" si="24"/>
        <v>178.786</v>
      </c>
    </row>
    <row r="77" spans="1:44" x14ac:dyDescent="0.2">
      <c r="A77" s="230">
        <v>13</v>
      </c>
      <c r="B77" s="226" t="s">
        <v>175</v>
      </c>
      <c r="C77" s="226" t="s">
        <v>176</v>
      </c>
      <c r="D77" s="227" t="s">
        <v>63</v>
      </c>
      <c r="E77" s="228" t="s">
        <v>22</v>
      </c>
      <c r="F77" s="231">
        <v>22459</v>
      </c>
      <c r="G77" s="206">
        <f t="shared" ca="1" si="16"/>
        <v>56</v>
      </c>
      <c r="H77" s="109" t="str">
        <f t="shared" ca="1" si="17"/>
        <v>Senior</v>
      </c>
      <c r="I77" s="228">
        <v>2</v>
      </c>
      <c r="J77" s="228">
        <v>2</v>
      </c>
      <c r="K77" s="507">
        <f t="shared" si="18"/>
        <v>23240</v>
      </c>
      <c r="L77" s="501">
        <f>SUM(LARGE(X77:X77:AB77:AB77:AD77:AD77:Z77:Z77,{1;2}))</f>
        <v>13090</v>
      </c>
      <c r="M77" s="486">
        <f>SUM(LARGE(P77:P77:R77:R77:T77:T77:V77:V77,{1;2}))</f>
        <v>10150</v>
      </c>
      <c r="N77" s="426">
        <f t="shared" si="19"/>
        <v>181.67999999999998</v>
      </c>
      <c r="O77" s="132">
        <v>181.55</v>
      </c>
      <c r="P77" s="129">
        <f>'TAÇA SP 2018 - 28012018'!E48</f>
        <v>3750</v>
      </c>
      <c r="Q77" s="520">
        <v>186.39</v>
      </c>
      <c r="R77" s="521">
        <v>6400</v>
      </c>
      <c r="S77" s="159"/>
      <c r="T77" s="160">
        <v>0</v>
      </c>
      <c r="U77" s="157"/>
      <c r="V77" s="160">
        <v>0</v>
      </c>
      <c r="W77" s="156">
        <v>175.28</v>
      </c>
      <c r="X77" s="409">
        <v>7334</v>
      </c>
      <c r="Y77" s="493">
        <v>183.5</v>
      </c>
      <c r="Z77" s="492">
        <v>5756</v>
      </c>
      <c r="AA77" s="157"/>
      <c r="AB77" s="409">
        <v>0</v>
      </c>
      <c r="AC77" s="159"/>
      <c r="AD77" s="154">
        <v>0</v>
      </c>
      <c r="AE77" s="157"/>
      <c r="AF77" s="154">
        <v>0</v>
      </c>
      <c r="AH77" s="172"/>
      <c r="AI77" s="323"/>
      <c r="AJ77" s="324">
        <f t="shared" si="26"/>
        <v>175.28</v>
      </c>
      <c r="AK77" s="324">
        <f t="shared" si="25"/>
        <v>183.5</v>
      </c>
      <c r="AL77" s="324"/>
      <c r="AM77" s="395"/>
      <c r="AN77" s="422">
        <f t="shared" si="22"/>
        <v>181.55</v>
      </c>
      <c r="AO77" s="324"/>
      <c r="AP77" s="324"/>
      <c r="AQ77" s="395">
        <f t="shared" si="23"/>
        <v>186.39</v>
      </c>
      <c r="AR77" s="397">
        <f t="shared" si="24"/>
        <v>181.67999999999998</v>
      </c>
    </row>
    <row r="78" spans="1:44" x14ac:dyDescent="0.2">
      <c r="A78" s="230">
        <v>14</v>
      </c>
      <c r="B78" s="226" t="s">
        <v>98</v>
      </c>
      <c r="C78" s="226" t="s">
        <v>142</v>
      </c>
      <c r="D78" s="227" t="s">
        <v>68</v>
      </c>
      <c r="E78" s="228" t="s">
        <v>16</v>
      </c>
      <c r="F78" s="232">
        <v>25806</v>
      </c>
      <c r="G78" s="206">
        <f t="shared" ca="1" si="16"/>
        <v>47</v>
      </c>
      <c r="H78" s="109" t="str">
        <f t="shared" ca="1" si="17"/>
        <v>Adulto</v>
      </c>
      <c r="I78" s="228">
        <v>2</v>
      </c>
      <c r="J78" s="228">
        <v>2</v>
      </c>
      <c r="K78" s="507">
        <f t="shared" si="18"/>
        <v>22824</v>
      </c>
      <c r="L78" s="501">
        <f>SUM(LARGE(X78:X78:AB78:AB78:AD78:AD78:Z78:Z78,{1;2}))</f>
        <v>15636</v>
      </c>
      <c r="M78" s="486">
        <f>SUM(LARGE(P78:P78:R78:R78:T78:T78:V78:V78,{1;2}))</f>
        <v>7187.9999999999982</v>
      </c>
      <c r="N78" s="426">
        <f t="shared" si="19"/>
        <v>172.37200000000001</v>
      </c>
      <c r="O78" s="132">
        <v>167.1</v>
      </c>
      <c r="P78" s="129">
        <f>'TAÇA SP 2018 - 28012018'!E62</f>
        <v>2054.9999999999982</v>
      </c>
      <c r="Q78" s="522">
        <v>173.72</v>
      </c>
      <c r="R78" s="521">
        <v>5133</v>
      </c>
      <c r="S78" s="161"/>
      <c r="T78" s="160">
        <v>0</v>
      </c>
      <c r="U78" s="162"/>
      <c r="V78" s="160">
        <v>0</v>
      </c>
      <c r="W78" s="156">
        <v>174.44</v>
      </c>
      <c r="X78" s="409">
        <v>7244</v>
      </c>
      <c r="Y78" s="491">
        <v>170.56</v>
      </c>
      <c r="Z78" s="492">
        <v>4462</v>
      </c>
      <c r="AA78" s="162">
        <v>176.04</v>
      </c>
      <c r="AB78" s="409">
        <v>8392</v>
      </c>
      <c r="AC78" s="161"/>
      <c r="AD78" s="154">
        <v>0</v>
      </c>
      <c r="AE78" s="162"/>
      <c r="AF78" s="154">
        <v>0</v>
      </c>
      <c r="AH78" s="172"/>
      <c r="AI78" s="323"/>
      <c r="AJ78" s="324">
        <f t="shared" si="26"/>
        <v>174.44</v>
      </c>
      <c r="AK78" s="324">
        <f t="shared" si="25"/>
        <v>170.56</v>
      </c>
      <c r="AL78" s="324">
        <f>AA78</f>
        <v>176.04</v>
      </c>
      <c r="AM78" s="395"/>
      <c r="AN78" s="422">
        <f t="shared" si="22"/>
        <v>167.1</v>
      </c>
      <c r="AO78" s="324"/>
      <c r="AP78" s="324"/>
      <c r="AQ78" s="395">
        <f t="shared" si="23"/>
        <v>173.72</v>
      </c>
      <c r="AR78" s="397">
        <f t="shared" si="24"/>
        <v>172.37200000000001</v>
      </c>
    </row>
    <row r="79" spans="1:44" x14ac:dyDescent="0.2">
      <c r="A79" s="230">
        <v>15</v>
      </c>
      <c r="B79" s="226" t="s">
        <v>161</v>
      </c>
      <c r="C79" s="226" t="s">
        <v>165</v>
      </c>
      <c r="D79" s="227" t="s">
        <v>76</v>
      </c>
      <c r="E79" s="228" t="s">
        <v>22</v>
      </c>
      <c r="F79" s="228"/>
      <c r="G79" s="206">
        <f t="shared" ca="1" si="16"/>
        <v>118</v>
      </c>
      <c r="H79" s="109" t="str">
        <f t="shared" ca="1" si="17"/>
        <v>Super Senior</v>
      </c>
      <c r="I79" s="228">
        <v>2</v>
      </c>
      <c r="J79" s="228">
        <v>2</v>
      </c>
      <c r="K79" s="507">
        <f t="shared" si="18"/>
        <v>22416</v>
      </c>
      <c r="L79" s="501">
        <f>SUM(LARGE(X79:X79:AB79:AB79:AD79:AD79:Z79:Z79,{1;2}))</f>
        <v>14507</v>
      </c>
      <c r="M79" s="486">
        <f>SUM(LARGE(P79:P79:R79:R79:T79:T79:V79:V79,{1;2}))</f>
        <v>7908.9999999999982</v>
      </c>
      <c r="N79" s="426">
        <f t="shared" si="19"/>
        <v>174.55400000000003</v>
      </c>
      <c r="O79" s="132">
        <v>172.7</v>
      </c>
      <c r="P79" s="129">
        <f>'TAÇA SP 2018 - 28012018'!E56</f>
        <v>2864.9999999999982</v>
      </c>
      <c r="Q79" s="522">
        <v>172.83</v>
      </c>
      <c r="R79" s="521">
        <v>5044</v>
      </c>
      <c r="S79" s="161"/>
      <c r="T79" s="160">
        <v>0</v>
      </c>
      <c r="U79" s="162"/>
      <c r="V79" s="160">
        <v>0</v>
      </c>
      <c r="W79" s="156">
        <v>170.22</v>
      </c>
      <c r="X79" s="409">
        <v>6828</v>
      </c>
      <c r="Y79" s="491">
        <v>187.44</v>
      </c>
      <c r="Z79" s="492">
        <v>6150</v>
      </c>
      <c r="AA79" s="162">
        <v>169.58</v>
      </c>
      <c r="AB79" s="409">
        <v>7679</v>
      </c>
      <c r="AC79" s="161"/>
      <c r="AD79" s="154">
        <v>0</v>
      </c>
      <c r="AE79" s="162"/>
      <c r="AF79" s="154">
        <v>0</v>
      </c>
      <c r="AH79" s="172"/>
      <c r="AI79" s="323"/>
      <c r="AJ79" s="324">
        <f t="shared" si="26"/>
        <v>170.22</v>
      </c>
      <c r="AK79" s="324">
        <f t="shared" si="25"/>
        <v>187.44</v>
      </c>
      <c r="AL79" s="324">
        <f>AA79</f>
        <v>169.58</v>
      </c>
      <c r="AM79" s="395"/>
      <c r="AN79" s="422">
        <f t="shared" si="22"/>
        <v>172.7</v>
      </c>
      <c r="AO79" s="324"/>
      <c r="AP79" s="324"/>
      <c r="AQ79" s="395">
        <f t="shared" si="23"/>
        <v>172.83</v>
      </c>
      <c r="AR79" s="397">
        <f t="shared" si="24"/>
        <v>174.55400000000003</v>
      </c>
    </row>
    <row r="80" spans="1:44" x14ac:dyDescent="0.2">
      <c r="A80" s="230">
        <v>16</v>
      </c>
      <c r="B80" s="226" t="s">
        <v>110</v>
      </c>
      <c r="C80" s="226" t="s">
        <v>161</v>
      </c>
      <c r="D80" s="227" t="s">
        <v>90</v>
      </c>
      <c r="E80" s="228" t="s">
        <v>16</v>
      </c>
      <c r="F80" s="232">
        <v>35683</v>
      </c>
      <c r="G80" s="206">
        <f t="shared" ca="1" si="16"/>
        <v>20</v>
      </c>
      <c r="H80" s="109" t="str">
        <f t="shared" ca="1" si="17"/>
        <v>SUB-23</v>
      </c>
      <c r="I80" s="228">
        <v>2</v>
      </c>
      <c r="J80" s="228">
        <v>2</v>
      </c>
      <c r="K80" s="507">
        <f t="shared" si="18"/>
        <v>21974</v>
      </c>
      <c r="L80" s="501">
        <f>SUM(LARGE(X80:X80:AB80:AB80:AD80:AD80:Z80:Z80,{1;2}))</f>
        <v>14294</v>
      </c>
      <c r="M80" s="486">
        <f>SUM(LARGE(P80:P80:R80:R80:T80:T80:V80:V80,{1;2}))</f>
        <v>7679.9999999999982</v>
      </c>
      <c r="N80" s="426">
        <f t="shared" si="19"/>
        <v>172.41</v>
      </c>
      <c r="O80" s="132">
        <v>164.6</v>
      </c>
      <c r="P80" s="129">
        <f>'TAÇA SP 2018 - 28012018'!E63</f>
        <v>2029.9999999999982</v>
      </c>
      <c r="Q80" s="522">
        <v>178.89</v>
      </c>
      <c r="R80" s="521">
        <v>5650</v>
      </c>
      <c r="S80" s="161"/>
      <c r="T80" s="160">
        <v>0</v>
      </c>
      <c r="U80" s="162"/>
      <c r="V80" s="160">
        <v>0</v>
      </c>
      <c r="W80" s="156">
        <v>163.5</v>
      </c>
      <c r="X80" s="409">
        <v>6156</v>
      </c>
      <c r="Y80" s="491">
        <v>180.89</v>
      </c>
      <c r="Z80" s="492">
        <v>5495</v>
      </c>
      <c r="AA80" s="162">
        <v>174.17</v>
      </c>
      <c r="AB80" s="409">
        <v>8138</v>
      </c>
      <c r="AC80" s="161"/>
      <c r="AD80" s="154">
        <v>0</v>
      </c>
      <c r="AE80" s="162"/>
      <c r="AF80" s="154">
        <v>0</v>
      </c>
      <c r="AH80" s="172"/>
      <c r="AI80" s="323"/>
      <c r="AJ80" s="324">
        <f t="shared" si="26"/>
        <v>163.5</v>
      </c>
      <c r="AK80" s="324">
        <f t="shared" si="25"/>
        <v>180.89</v>
      </c>
      <c r="AL80" s="324">
        <f>AA80</f>
        <v>174.17</v>
      </c>
      <c r="AM80" s="395"/>
      <c r="AN80" s="422">
        <f t="shared" si="22"/>
        <v>164.6</v>
      </c>
      <c r="AO80" s="324"/>
      <c r="AP80" s="324"/>
      <c r="AQ80" s="395">
        <f t="shared" si="23"/>
        <v>178.89</v>
      </c>
      <c r="AR80" s="397">
        <f t="shared" si="24"/>
        <v>172.41</v>
      </c>
    </row>
    <row r="81" spans="1:44" x14ac:dyDescent="0.2">
      <c r="A81" s="230">
        <v>17</v>
      </c>
      <c r="B81" s="226" t="s">
        <v>147</v>
      </c>
      <c r="C81" s="226" t="s">
        <v>148</v>
      </c>
      <c r="D81" s="227" t="s">
        <v>74</v>
      </c>
      <c r="E81" s="228" t="s">
        <v>22</v>
      </c>
      <c r="F81" s="228"/>
      <c r="G81" s="206">
        <f t="shared" ca="1" si="16"/>
        <v>118</v>
      </c>
      <c r="H81" s="109" t="str">
        <f t="shared" ca="1" si="17"/>
        <v>Super Senior</v>
      </c>
      <c r="I81" s="228">
        <v>2</v>
      </c>
      <c r="J81" s="228">
        <v>2</v>
      </c>
      <c r="K81" s="507">
        <f t="shared" si="18"/>
        <v>21648</v>
      </c>
      <c r="L81" s="501">
        <f>SUM(LARGE(X81:X81:AB81:AB81:AD81:AD81:Z81:Z81,{1;2}))</f>
        <v>13629</v>
      </c>
      <c r="M81" s="486">
        <f>SUM(LARGE(P81:P81:R81:R81:T81:T81:V81:V81,{1;2}))</f>
        <v>8019</v>
      </c>
      <c r="N81" s="426">
        <f t="shared" si="19"/>
        <v>177.70000000000002</v>
      </c>
      <c r="O81" s="132">
        <v>174.3</v>
      </c>
      <c r="P81" s="129">
        <f>'TAÇA SP 2018 - 28012018'!E53</f>
        <v>3025</v>
      </c>
      <c r="Q81" s="520">
        <v>172.33</v>
      </c>
      <c r="R81" s="521">
        <v>4994</v>
      </c>
      <c r="S81" s="159"/>
      <c r="T81" s="160">
        <v>0</v>
      </c>
      <c r="U81" s="157"/>
      <c r="V81" s="160">
        <v>0</v>
      </c>
      <c r="W81" s="156">
        <v>178</v>
      </c>
      <c r="X81" s="409">
        <v>7606</v>
      </c>
      <c r="Y81" s="491">
        <v>186.17</v>
      </c>
      <c r="Z81" s="492">
        <v>6023</v>
      </c>
      <c r="AA81" s="157"/>
      <c r="AB81" s="409">
        <v>0</v>
      </c>
      <c r="AC81" s="159"/>
      <c r="AD81" s="154">
        <v>0</v>
      </c>
      <c r="AE81" s="157"/>
      <c r="AF81" s="154">
        <v>0</v>
      </c>
      <c r="AH81" s="172"/>
      <c r="AI81" s="323"/>
      <c r="AJ81" s="324">
        <f t="shared" si="26"/>
        <v>178</v>
      </c>
      <c r="AK81" s="324">
        <f t="shared" si="25"/>
        <v>186.17</v>
      </c>
      <c r="AL81" s="324"/>
      <c r="AM81" s="395"/>
      <c r="AN81" s="422">
        <f t="shared" si="22"/>
        <v>174.3</v>
      </c>
      <c r="AO81" s="324"/>
      <c r="AP81" s="324"/>
      <c r="AQ81" s="395">
        <f t="shared" si="23"/>
        <v>172.33</v>
      </c>
      <c r="AR81" s="397">
        <f t="shared" si="24"/>
        <v>177.70000000000002</v>
      </c>
    </row>
    <row r="82" spans="1:44" x14ac:dyDescent="0.2">
      <c r="A82" s="230">
        <v>18</v>
      </c>
      <c r="B82" s="226"/>
      <c r="C82" s="226"/>
      <c r="D82" s="227" t="s">
        <v>160</v>
      </c>
      <c r="E82" s="228" t="s">
        <v>16</v>
      </c>
      <c r="F82" s="231">
        <v>20802</v>
      </c>
      <c r="G82" s="206">
        <f t="shared" ca="1" si="16"/>
        <v>61</v>
      </c>
      <c r="H82" s="109" t="str">
        <f t="shared" ca="1" si="17"/>
        <v>Super Senior</v>
      </c>
      <c r="I82" s="228">
        <v>2</v>
      </c>
      <c r="J82" s="228">
        <v>1</v>
      </c>
      <c r="K82" s="507">
        <f t="shared" si="18"/>
        <v>21388.06</v>
      </c>
      <c r="L82" s="501">
        <f>SUM(LARGE(X82:X82:AB82:AB82:AD82:AD82:Z82:Z82,{1;2}))</f>
        <v>15845</v>
      </c>
      <c r="M82" s="486">
        <f>SUM(LARGE(P82:P82:R82:R82:T82:T82:V82:V82,{1;2}))</f>
        <v>5543.06</v>
      </c>
      <c r="N82" s="426">
        <f t="shared" si="19"/>
        <v>175.45</v>
      </c>
      <c r="O82" s="132"/>
      <c r="P82" s="129">
        <v>0</v>
      </c>
      <c r="Q82" s="522">
        <v>176.06</v>
      </c>
      <c r="R82" s="521">
        <v>5367</v>
      </c>
      <c r="S82" s="161"/>
      <c r="T82" s="160">
        <v>0</v>
      </c>
      <c r="U82" s="162"/>
      <c r="V82" s="160">
        <v>0</v>
      </c>
      <c r="W82" s="156">
        <v>173.72</v>
      </c>
      <c r="X82" s="409">
        <v>7178</v>
      </c>
      <c r="Y82" s="491">
        <v>172.56</v>
      </c>
      <c r="Z82" s="492">
        <v>4662</v>
      </c>
      <c r="AA82" s="162">
        <v>179.46</v>
      </c>
      <c r="AB82" s="409">
        <v>8667</v>
      </c>
      <c r="AC82" s="161"/>
      <c r="AD82" s="154">
        <v>0</v>
      </c>
      <c r="AE82" s="162"/>
      <c r="AF82" s="154">
        <v>0</v>
      </c>
      <c r="AH82" s="172"/>
      <c r="AI82" s="323"/>
      <c r="AJ82" s="324">
        <f t="shared" si="26"/>
        <v>173.72</v>
      </c>
      <c r="AK82" s="324">
        <f t="shared" si="25"/>
        <v>172.56</v>
      </c>
      <c r="AL82" s="324">
        <f>AA82</f>
        <v>179.46</v>
      </c>
      <c r="AM82" s="395"/>
      <c r="AN82" s="422"/>
      <c r="AO82" s="324"/>
      <c r="AP82" s="324"/>
      <c r="AQ82" s="395">
        <f t="shared" si="23"/>
        <v>176.06</v>
      </c>
      <c r="AR82" s="397">
        <f t="shared" si="24"/>
        <v>175.45</v>
      </c>
    </row>
    <row r="83" spans="1:44" x14ac:dyDescent="0.2">
      <c r="A83" s="230">
        <v>19</v>
      </c>
      <c r="B83" s="226" t="s">
        <v>122</v>
      </c>
      <c r="C83" s="226" t="s">
        <v>123</v>
      </c>
      <c r="D83" s="227" t="s">
        <v>61</v>
      </c>
      <c r="E83" s="228" t="s">
        <v>31</v>
      </c>
      <c r="F83" s="232">
        <v>31060</v>
      </c>
      <c r="G83" s="206">
        <f t="shared" ca="1" si="16"/>
        <v>33</v>
      </c>
      <c r="H83" s="109" t="str">
        <f t="shared" ca="1" si="17"/>
        <v>Adulto</v>
      </c>
      <c r="I83" s="228">
        <v>2</v>
      </c>
      <c r="J83" s="228">
        <v>1</v>
      </c>
      <c r="K83" s="507">
        <f t="shared" si="18"/>
        <v>20915</v>
      </c>
      <c r="L83" s="501">
        <f>SUM(LARGE(X83:X83:AB83:AB83:AD83:AD83:Z83:Z83,{1;2}))</f>
        <v>16890</v>
      </c>
      <c r="M83" s="486">
        <f>SUM(LARGE(P83:P83:R83:R83:T83:T83:V83:V83,{1;2}))</f>
        <v>4025</v>
      </c>
      <c r="N83" s="426">
        <f t="shared" si="19"/>
        <v>182.64333333333335</v>
      </c>
      <c r="O83" s="132">
        <v>184.3</v>
      </c>
      <c r="P83" s="129">
        <f>'TAÇA SP 2018 - 28012018'!E44</f>
        <v>4025</v>
      </c>
      <c r="Q83" s="520"/>
      <c r="R83" s="521">
        <v>0</v>
      </c>
      <c r="S83" s="159"/>
      <c r="T83" s="160">
        <v>0</v>
      </c>
      <c r="U83" s="157"/>
      <c r="V83" s="160">
        <v>0</v>
      </c>
      <c r="W83" s="156">
        <v>179.17</v>
      </c>
      <c r="X83" s="409">
        <v>7723</v>
      </c>
      <c r="Y83" s="491"/>
      <c r="Z83" s="492">
        <v>0</v>
      </c>
      <c r="AA83" s="157">
        <v>184.46</v>
      </c>
      <c r="AB83" s="409">
        <v>9167</v>
      </c>
      <c r="AC83" s="159"/>
      <c r="AD83" s="154">
        <v>0</v>
      </c>
      <c r="AE83" s="157"/>
      <c r="AF83" s="154">
        <v>0</v>
      </c>
      <c r="AH83" s="172"/>
      <c r="AI83" s="323"/>
      <c r="AJ83" s="324">
        <f t="shared" si="26"/>
        <v>179.17</v>
      </c>
      <c r="AK83" s="324"/>
      <c r="AL83" s="324">
        <f>AA83</f>
        <v>184.46</v>
      </c>
      <c r="AM83" s="395"/>
      <c r="AN83" s="422">
        <f t="shared" ref="AN83:AN88" si="27">O83</f>
        <v>184.3</v>
      </c>
      <c r="AO83" s="324"/>
      <c r="AP83" s="324"/>
      <c r="AQ83" s="395"/>
      <c r="AR83" s="397">
        <f t="shared" si="24"/>
        <v>182.64333333333335</v>
      </c>
    </row>
    <row r="84" spans="1:44" x14ac:dyDescent="0.2">
      <c r="A84" s="230">
        <v>20</v>
      </c>
      <c r="B84" s="226" t="s">
        <v>140</v>
      </c>
      <c r="C84" s="226" t="s">
        <v>141</v>
      </c>
      <c r="D84" s="227" t="s">
        <v>79</v>
      </c>
      <c r="E84" s="228" t="s">
        <v>19</v>
      </c>
      <c r="F84" s="231">
        <v>16968</v>
      </c>
      <c r="G84" s="206">
        <f t="shared" ca="1" si="16"/>
        <v>72</v>
      </c>
      <c r="H84" s="109" t="str">
        <f t="shared" ca="1" si="17"/>
        <v>Super Senior</v>
      </c>
      <c r="I84" s="228">
        <v>2</v>
      </c>
      <c r="J84" s="228">
        <v>2</v>
      </c>
      <c r="K84" s="507">
        <f t="shared" si="18"/>
        <v>19270</v>
      </c>
      <c r="L84" s="501">
        <f>SUM(LARGE(X84:X84:AB84:AB84:AD84:AD84:Z84:Z84,{1;2}))</f>
        <v>12118</v>
      </c>
      <c r="M84" s="486">
        <f>SUM(LARGE(P84:P84:R84:R84:T84:T84:V84:V84,{1;2}))</f>
        <v>7151.9999999999982</v>
      </c>
      <c r="N84" s="426">
        <f t="shared" si="19"/>
        <v>171.755</v>
      </c>
      <c r="O84" s="132">
        <v>169.85</v>
      </c>
      <c r="P84" s="129">
        <f>'TAÇA SP 2018 - 28012018'!E59</f>
        <v>2579.9999999999982</v>
      </c>
      <c r="Q84" s="522">
        <v>168.11</v>
      </c>
      <c r="R84" s="521">
        <v>4572</v>
      </c>
      <c r="S84" s="161"/>
      <c r="T84" s="160">
        <v>0</v>
      </c>
      <c r="U84" s="162"/>
      <c r="V84" s="160">
        <v>0</v>
      </c>
      <c r="W84" s="156">
        <v>166.39</v>
      </c>
      <c r="X84" s="409">
        <v>6445</v>
      </c>
      <c r="Y84" s="491">
        <v>182.67</v>
      </c>
      <c r="Z84" s="492">
        <v>5673</v>
      </c>
      <c r="AA84" s="162"/>
      <c r="AB84" s="409">
        <v>0</v>
      </c>
      <c r="AC84" s="161"/>
      <c r="AD84" s="154">
        <v>0</v>
      </c>
      <c r="AE84" s="162"/>
      <c r="AF84" s="154">
        <v>0</v>
      </c>
      <c r="AH84" s="172"/>
      <c r="AI84" s="323"/>
      <c r="AJ84" s="324">
        <f t="shared" si="26"/>
        <v>166.39</v>
      </c>
      <c r="AK84" s="324">
        <f>Y84</f>
        <v>182.67</v>
      </c>
      <c r="AL84" s="324"/>
      <c r="AM84" s="395"/>
      <c r="AN84" s="422">
        <f t="shared" si="27"/>
        <v>169.85</v>
      </c>
      <c r="AO84" s="324"/>
      <c r="AP84" s="324"/>
      <c r="AQ84" s="395">
        <f>Q84</f>
        <v>168.11</v>
      </c>
      <c r="AR84" s="397">
        <f t="shared" si="24"/>
        <v>171.755</v>
      </c>
    </row>
    <row r="85" spans="1:44" x14ac:dyDescent="0.2">
      <c r="A85" s="230">
        <v>21</v>
      </c>
      <c r="B85" s="226" t="s">
        <v>154</v>
      </c>
      <c r="C85" s="226" t="s">
        <v>155</v>
      </c>
      <c r="D85" s="227" t="s">
        <v>67</v>
      </c>
      <c r="E85" s="228" t="s">
        <v>22</v>
      </c>
      <c r="F85" s="228"/>
      <c r="G85" s="206">
        <f t="shared" ca="1" si="16"/>
        <v>118</v>
      </c>
      <c r="H85" s="109" t="str">
        <f t="shared" ca="1" si="17"/>
        <v>Super Senior</v>
      </c>
      <c r="I85" s="228">
        <v>2</v>
      </c>
      <c r="J85" s="228">
        <v>2</v>
      </c>
      <c r="K85" s="507">
        <f t="shared" si="18"/>
        <v>18251</v>
      </c>
      <c r="L85" s="501">
        <f>SUM(LARGE(X85:X85:AB85:AB85:AD85:AD85:Z85:Z85,{1;2}))</f>
        <v>13508</v>
      </c>
      <c r="M85" s="486">
        <f>SUM(LARGE(P85:P85:R85:R85:T85:T85:V85:V85,{1;2}))</f>
        <v>4742.9999999999982</v>
      </c>
      <c r="N85" s="426">
        <f t="shared" si="19"/>
        <v>162.60199999999998</v>
      </c>
      <c r="O85" s="132">
        <v>162.69999999999999</v>
      </c>
      <c r="P85" s="129">
        <f>'TAÇA SP 2018 - 28012018'!E66</f>
        <v>1864.9999999999982</v>
      </c>
      <c r="Q85" s="522">
        <v>151.16999999999999</v>
      </c>
      <c r="R85" s="521">
        <v>2878</v>
      </c>
      <c r="S85" s="161"/>
      <c r="T85" s="160">
        <v>0</v>
      </c>
      <c r="U85" s="162"/>
      <c r="V85" s="160">
        <v>0</v>
      </c>
      <c r="W85" s="156">
        <v>173.06</v>
      </c>
      <c r="X85" s="409">
        <v>7112</v>
      </c>
      <c r="Y85" s="491">
        <v>169.33</v>
      </c>
      <c r="Z85" s="492">
        <v>4339</v>
      </c>
      <c r="AA85" s="162">
        <v>156.75</v>
      </c>
      <c r="AB85" s="409">
        <v>6396</v>
      </c>
      <c r="AC85" s="161"/>
      <c r="AD85" s="154">
        <v>0</v>
      </c>
      <c r="AE85" s="162"/>
      <c r="AF85" s="154">
        <v>0</v>
      </c>
      <c r="AH85" s="172"/>
      <c r="AI85" s="323"/>
      <c r="AJ85" s="324">
        <f t="shared" si="26"/>
        <v>173.06</v>
      </c>
      <c r="AK85" s="324">
        <f>Y85</f>
        <v>169.33</v>
      </c>
      <c r="AL85" s="324">
        <f>AA85</f>
        <v>156.75</v>
      </c>
      <c r="AM85" s="395"/>
      <c r="AN85" s="422">
        <f t="shared" si="27"/>
        <v>162.69999999999999</v>
      </c>
      <c r="AO85" s="324"/>
      <c r="AP85" s="324"/>
      <c r="AQ85" s="395">
        <f>Q85</f>
        <v>151.16999999999999</v>
      </c>
      <c r="AR85" s="397">
        <f t="shared" si="24"/>
        <v>162.60199999999998</v>
      </c>
    </row>
    <row r="86" spans="1:44" x14ac:dyDescent="0.2">
      <c r="A86" s="230">
        <v>22</v>
      </c>
      <c r="B86" s="226" t="s">
        <v>218</v>
      </c>
      <c r="C86" s="226" t="s">
        <v>219</v>
      </c>
      <c r="D86" s="227" t="s">
        <v>73</v>
      </c>
      <c r="E86" s="228" t="s">
        <v>19</v>
      </c>
      <c r="F86" s="231">
        <v>18701</v>
      </c>
      <c r="G86" s="206">
        <f t="shared" ca="1" si="16"/>
        <v>67</v>
      </c>
      <c r="H86" s="109" t="str">
        <f t="shared" ca="1" si="17"/>
        <v>Super Senior</v>
      </c>
      <c r="I86" s="228">
        <v>2</v>
      </c>
      <c r="J86" s="228">
        <v>1</v>
      </c>
      <c r="K86" s="507">
        <f t="shared" si="18"/>
        <v>17841</v>
      </c>
      <c r="L86" s="501">
        <f>SUM(LARGE(X86:X86:AB86:AB86:AD86:AD86:Z86:Z86,{1;2}))</f>
        <v>14521</v>
      </c>
      <c r="M86" s="486">
        <f>SUM(LARGE(P86:P86:R86:R86:T86:T86:V86:V86,{1;2}))</f>
        <v>3319.9999999999991</v>
      </c>
      <c r="N86" s="426">
        <f t="shared" si="19"/>
        <v>172.39666666666668</v>
      </c>
      <c r="O86" s="132">
        <v>177.25</v>
      </c>
      <c r="P86" s="129">
        <f>'TAÇA SP 2018 - 28012018'!E52</f>
        <v>3319.9999999999991</v>
      </c>
      <c r="Q86" s="520"/>
      <c r="R86" s="521">
        <v>0</v>
      </c>
      <c r="S86" s="159"/>
      <c r="T86" s="160">
        <v>0</v>
      </c>
      <c r="U86" s="157"/>
      <c r="V86" s="160">
        <v>0</v>
      </c>
      <c r="W86" s="156">
        <v>172.11</v>
      </c>
      <c r="X86" s="409">
        <v>7017</v>
      </c>
      <c r="Y86" s="491"/>
      <c r="Z86" s="492">
        <v>0</v>
      </c>
      <c r="AA86" s="157">
        <v>167.83</v>
      </c>
      <c r="AB86" s="409">
        <v>7504</v>
      </c>
      <c r="AC86" s="159"/>
      <c r="AD86" s="154">
        <v>0</v>
      </c>
      <c r="AE86" s="157"/>
      <c r="AF86" s="154">
        <v>0</v>
      </c>
      <c r="AH86" s="172"/>
      <c r="AI86" s="323"/>
      <c r="AJ86" s="324">
        <f t="shared" si="26"/>
        <v>172.11</v>
      </c>
      <c r="AK86" s="324"/>
      <c r="AL86" s="324">
        <f>AA86</f>
        <v>167.83</v>
      </c>
      <c r="AM86" s="395"/>
      <c r="AN86" s="422">
        <f t="shared" si="27"/>
        <v>177.25</v>
      </c>
      <c r="AO86" s="324"/>
      <c r="AP86" s="324"/>
      <c r="AQ86" s="395"/>
      <c r="AR86" s="397">
        <f t="shared" si="24"/>
        <v>172.39666666666668</v>
      </c>
    </row>
    <row r="87" spans="1:44" x14ac:dyDescent="0.2">
      <c r="A87" s="230">
        <v>23</v>
      </c>
      <c r="B87" s="226" t="s">
        <v>149</v>
      </c>
      <c r="C87" s="226" t="s">
        <v>150</v>
      </c>
      <c r="D87" s="227" t="s">
        <v>86</v>
      </c>
      <c r="E87" s="228" t="s">
        <v>24</v>
      </c>
      <c r="F87" s="232">
        <v>17327</v>
      </c>
      <c r="G87" s="206">
        <f t="shared" ca="1" si="16"/>
        <v>71</v>
      </c>
      <c r="H87" s="109" t="str">
        <f t="shared" ca="1" si="17"/>
        <v>Super Senior</v>
      </c>
      <c r="I87" s="228">
        <v>2</v>
      </c>
      <c r="J87" s="228">
        <v>2</v>
      </c>
      <c r="K87" s="507">
        <f t="shared" si="18"/>
        <v>17316</v>
      </c>
      <c r="L87" s="501">
        <f>SUM(LARGE(X87:X87:AB87:AB87:AD87:AD87:Z87:Z87,{1;2}))</f>
        <v>11190</v>
      </c>
      <c r="M87" s="486">
        <f>SUM(LARGE(P87:P87:R87:R87:T87:T87:V87:V87,{1;2}))</f>
        <v>6125.9999999999982</v>
      </c>
      <c r="N87" s="426">
        <f t="shared" si="19"/>
        <v>166.87</v>
      </c>
      <c r="O87" s="132">
        <v>157.69999999999999</v>
      </c>
      <c r="P87" s="129">
        <f>'TAÇA SP 2018 - 28012018'!E70</f>
        <v>1364.9999999999982</v>
      </c>
      <c r="Q87" s="520">
        <v>170</v>
      </c>
      <c r="R87" s="521">
        <v>4761</v>
      </c>
      <c r="S87" s="161"/>
      <c r="T87" s="160">
        <v>0</v>
      </c>
      <c r="U87" s="162"/>
      <c r="V87" s="160">
        <v>0</v>
      </c>
      <c r="W87" s="156">
        <v>161.72</v>
      </c>
      <c r="X87" s="409">
        <v>5978</v>
      </c>
      <c r="Y87" s="491">
        <v>178.06</v>
      </c>
      <c r="Z87" s="492">
        <v>5212</v>
      </c>
      <c r="AA87" s="162"/>
      <c r="AB87" s="409">
        <v>0</v>
      </c>
      <c r="AC87" s="161"/>
      <c r="AD87" s="154">
        <v>0</v>
      </c>
      <c r="AE87" s="162"/>
      <c r="AF87" s="154">
        <v>0</v>
      </c>
      <c r="AH87" s="172"/>
      <c r="AI87" s="323"/>
      <c r="AJ87" s="324">
        <f t="shared" si="26"/>
        <v>161.72</v>
      </c>
      <c r="AK87" s="324">
        <f>Y87</f>
        <v>178.06</v>
      </c>
      <c r="AL87" s="324"/>
      <c r="AM87" s="395"/>
      <c r="AN87" s="422">
        <f t="shared" si="27"/>
        <v>157.69999999999999</v>
      </c>
      <c r="AO87" s="324"/>
      <c r="AP87" s="324"/>
      <c r="AQ87" s="395">
        <f>Q87</f>
        <v>170</v>
      </c>
      <c r="AR87" s="397">
        <f t="shared" si="24"/>
        <v>166.87</v>
      </c>
    </row>
    <row r="88" spans="1:44" x14ac:dyDescent="0.2">
      <c r="A88" s="230">
        <v>24</v>
      </c>
      <c r="B88" s="226" t="s">
        <v>156</v>
      </c>
      <c r="C88" s="226" t="s">
        <v>157</v>
      </c>
      <c r="D88" s="227" t="s">
        <v>58</v>
      </c>
      <c r="E88" s="228" t="s">
        <v>19</v>
      </c>
      <c r="F88" s="228"/>
      <c r="G88" s="206">
        <f t="shared" ca="1" si="16"/>
        <v>118</v>
      </c>
      <c r="H88" s="109" t="str">
        <f t="shared" ca="1" si="17"/>
        <v>Super Senior</v>
      </c>
      <c r="I88" s="228">
        <v>1</v>
      </c>
      <c r="J88" s="228">
        <v>2</v>
      </c>
      <c r="K88" s="507">
        <f t="shared" si="18"/>
        <v>16799</v>
      </c>
      <c r="L88" s="501">
        <f>SUM(LARGE(X88:X88:AB88:AB88:AD88:AD88:Z88:Z88,{1;2}))</f>
        <v>8145</v>
      </c>
      <c r="M88" s="486">
        <f>SUM(LARGE(P88:P88:R88:R88:T88:T88:V88:V88,{1;2}))</f>
        <v>8653.9999999999982</v>
      </c>
      <c r="N88" s="426">
        <f t="shared" si="19"/>
        <v>178.79</v>
      </c>
      <c r="O88" s="132">
        <v>188.2</v>
      </c>
      <c r="P88" s="129">
        <f>'TAÇA SP 2018 - 28012018'!E41</f>
        <v>4414.9999999999982</v>
      </c>
      <c r="Q88" s="520">
        <v>164.78</v>
      </c>
      <c r="R88" s="521">
        <v>4239</v>
      </c>
      <c r="S88" s="159"/>
      <c r="T88" s="160">
        <v>0</v>
      </c>
      <c r="U88" s="157"/>
      <c r="V88" s="160">
        <v>0</v>
      </c>
      <c r="W88" s="156">
        <v>183.39</v>
      </c>
      <c r="X88" s="409">
        <v>8145</v>
      </c>
      <c r="Y88" s="491"/>
      <c r="Z88" s="492">
        <v>0</v>
      </c>
      <c r="AA88" s="157"/>
      <c r="AB88" s="409">
        <v>0</v>
      </c>
      <c r="AC88" s="159"/>
      <c r="AD88" s="154">
        <v>0</v>
      </c>
      <c r="AE88" s="157"/>
      <c r="AF88" s="154">
        <v>0</v>
      </c>
      <c r="AH88" s="172"/>
      <c r="AI88" s="323"/>
      <c r="AJ88" s="324">
        <f t="shared" si="26"/>
        <v>183.39</v>
      </c>
      <c r="AK88" s="324"/>
      <c r="AL88" s="324"/>
      <c r="AM88" s="395"/>
      <c r="AN88" s="422">
        <f t="shared" si="27"/>
        <v>188.2</v>
      </c>
      <c r="AO88" s="324"/>
      <c r="AP88" s="324"/>
      <c r="AQ88" s="395">
        <f>Q88</f>
        <v>164.78</v>
      </c>
      <c r="AR88" s="397">
        <f t="shared" si="24"/>
        <v>178.79</v>
      </c>
    </row>
    <row r="89" spans="1:44" x14ac:dyDescent="0.2">
      <c r="A89" s="230">
        <v>25</v>
      </c>
      <c r="B89" s="226"/>
      <c r="C89" s="226"/>
      <c r="D89" s="227" t="s">
        <v>669</v>
      </c>
      <c r="E89" s="228" t="s">
        <v>19</v>
      </c>
      <c r="F89" s="231">
        <v>20802</v>
      </c>
      <c r="G89" s="206">
        <f t="shared" ca="1" si="16"/>
        <v>61</v>
      </c>
      <c r="H89" s="109" t="str">
        <f t="shared" ca="1" si="17"/>
        <v>Super Senior</v>
      </c>
      <c r="I89" s="228">
        <v>2</v>
      </c>
      <c r="J89" s="228">
        <v>0</v>
      </c>
      <c r="K89" s="507">
        <f t="shared" si="18"/>
        <v>16004</v>
      </c>
      <c r="L89" s="501">
        <f>SUM(LARGE(X89:X89:AB89:AB89:AD89:AD89:Z89:Z89,{1;2}))</f>
        <v>16004</v>
      </c>
      <c r="M89" s="486">
        <f>SUM(LARGE(P89:P89:R89:R89:T89:T89:V89:V89,{1;2}))</f>
        <v>0</v>
      </c>
      <c r="N89" s="426">
        <f t="shared" si="19"/>
        <v>181.75666666666666</v>
      </c>
      <c r="O89" s="132"/>
      <c r="P89" s="129">
        <v>0</v>
      </c>
      <c r="Q89" s="522"/>
      <c r="R89" s="521">
        <v>0</v>
      </c>
      <c r="S89" s="161"/>
      <c r="T89" s="160">
        <v>0</v>
      </c>
      <c r="U89" s="162"/>
      <c r="V89" s="160">
        <v>0</v>
      </c>
      <c r="W89" s="156">
        <v>178.06</v>
      </c>
      <c r="X89" s="409">
        <v>7612</v>
      </c>
      <c r="Y89" s="493">
        <v>190.5</v>
      </c>
      <c r="Z89" s="492">
        <v>6456</v>
      </c>
      <c r="AA89" s="162">
        <v>176.71</v>
      </c>
      <c r="AB89" s="409">
        <v>8392</v>
      </c>
      <c r="AC89" s="161"/>
      <c r="AD89" s="154">
        <v>0</v>
      </c>
      <c r="AE89" s="162"/>
      <c r="AF89" s="154">
        <v>0</v>
      </c>
      <c r="AH89" s="172"/>
      <c r="AI89" s="323"/>
      <c r="AJ89" s="324">
        <f t="shared" si="26"/>
        <v>178.06</v>
      </c>
      <c r="AK89" s="324">
        <f>Y89</f>
        <v>190.5</v>
      </c>
      <c r="AL89" s="324">
        <f>AA89</f>
        <v>176.71</v>
      </c>
      <c r="AM89" s="395"/>
      <c r="AN89" s="422"/>
      <c r="AO89" s="324"/>
      <c r="AP89" s="324"/>
      <c r="AQ89" s="395"/>
      <c r="AR89" s="397">
        <f t="shared" si="24"/>
        <v>181.75666666666666</v>
      </c>
    </row>
    <row r="90" spans="1:44" x14ac:dyDescent="0.2">
      <c r="A90" s="230">
        <v>26</v>
      </c>
      <c r="B90" s="226" t="s">
        <v>190</v>
      </c>
      <c r="C90" s="226" t="s">
        <v>204</v>
      </c>
      <c r="D90" s="227" t="s">
        <v>78</v>
      </c>
      <c r="E90" s="228"/>
      <c r="F90" s="228"/>
      <c r="G90" s="206">
        <f t="shared" ca="1" si="16"/>
        <v>118</v>
      </c>
      <c r="H90" s="109" t="str">
        <f t="shared" ca="1" si="17"/>
        <v>Super Senior</v>
      </c>
      <c r="I90" s="228">
        <v>2</v>
      </c>
      <c r="J90" s="228">
        <v>1</v>
      </c>
      <c r="K90" s="507">
        <f t="shared" si="18"/>
        <v>15910</v>
      </c>
      <c r="L90" s="501">
        <f>SUM(LARGE(X90:X90:AB90:AB90:AD90:AD90:Z90:Z90,{1;2}))</f>
        <v>13315</v>
      </c>
      <c r="M90" s="486">
        <f>SUM(LARGE(P90:P90:R90:R90:T90:T90:V90:V90,{1;2}))</f>
        <v>2594.9999999999991</v>
      </c>
      <c r="N90" s="426">
        <f t="shared" si="19"/>
        <v>165.96</v>
      </c>
      <c r="O90" s="132">
        <v>170</v>
      </c>
      <c r="P90" s="129">
        <f>'TAÇA SP 2018 - 28012018'!E58</f>
        <v>2594.9999999999991</v>
      </c>
      <c r="Q90" s="522"/>
      <c r="R90" s="521">
        <v>0</v>
      </c>
      <c r="S90" s="161"/>
      <c r="T90" s="160">
        <v>0</v>
      </c>
      <c r="U90" s="162"/>
      <c r="V90" s="160">
        <v>0</v>
      </c>
      <c r="W90" s="156">
        <v>158.66999999999999</v>
      </c>
      <c r="X90" s="409">
        <v>5673</v>
      </c>
      <c r="Y90" s="491"/>
      <c r="Z90" s="492">
        <v>0</v>
      </c>
      <c r="AA90" s="162">
        <v>169.21</v>
      </c>
      <c r="AB90" s="409">
        <v>7642</v>
      </c>
      <c r="AC90" s="161"/>
      <c r="AD90" s="154">
        <v>0</v>
      </c>
      <c r="AE90" s="162"/>
      <c r="AF90" s="154">
        <v>0</v>
      </c>
      <c r="AH90" s="172"/>
      <c r="AI90" s="323"/>
      <c r="AJ90" s="324">
        <f t="shared" si="26"/>
        <v>158.66999999999999</v>
      </c>
      <c r="AK90" s="324"/>
      <c r="AL90" s="324">
        <f>AA90</f>
        <v>169.21</v>
      </c>
      <c r="AM90" s="395"/>
      <c r="AN90" s="422">
        <f>O90</f>
        <v>170</v>
      </c>
      <c r="AO90" s="324"/>
      <c r="AP90" s="324"/>
      <c r="AQ90" s="395"/>
      <c r="AR90" s="397">
        <f t="shared" si="24"/>
        <v>165.96</v>
      </c>
    </row>
    <row r="91" spans="1:44" x14ac:dyDescent="0.2">
      <c r="A91" s="230">
        <v>27</v>
      </c>
      <c r="B91" s="226" t="s">
        <v>169</v>
      </c>
      <c r="C91" s="226" t="s">
        <v>170</v>
      </c>
      <c r="D91" s="227" t="s">
        <v>75</v>
      </c>
      <c r="E91" s="228" t="s">
        <v>22</v>
      </c>
      <c r="F91" s="228"/>
      <c r="G91" s="206">
        <f t="shared" ca="1" si="16"/>
        <v>118</v>
      </c>
      <c r="H91" s="109" t="str">
        <f t="shared" ca="1" si="17"/>
        <v>Super Senior</v>
      </c>
      <c r="I91" s="228">
        <v>2</v>
      </c>
      <c r="J91" s="228">
        <v>1</v>
      </c>
      <c r="K91" s="507">
        <f t="shared" si="18"/>
        <v>15803</v>
      </c>
      <c r="L91" s="501">
        <f>SUM(LARGE(X91:X91:AB91:AB91:AD91:AD91:Z91:Z91,{1;2}))</f>
        <v>12853</v>
      </c>
      <c r="M91" s="486">
        <f>SUM(LARGE(P91:P91:R91:R91:T91:T91:V91:V91,{1;2}))</f>
        <v>2950</v>
      </c>
      <c r="N91" s="426">
        <f t="shared" si="19"/>
        <v>170.62</v>
      </c>
      <c r="O91" s="132">
        <v>173.55</v>
      </c>
      <c r="P91" s="129">
        <f>'TAÇA SP 2018 - 28012018'!E55</f>
        <v>2950</v>
      </c>
      <c r="Q91" s="520"/>
      <c r="R91" s="521">
        <v>0</v>
      </c>
      <c r="S91" s="159"/>
      <c r="T91" s="160">
        <v>0</v>
      </c>
      <c r="U91" s="157"/>
      <c r="V91" s="160">
        <v>0</v>
      </c>
      <c r="W91" s="156">
        <v>161.66999999999999</v>
      </c>
      <c r="X91" s="409">
        <v>5973</v>
      </c>
      <c r="Y91" s="491">
        <v>194.22</v>
      </c>
      <c r="Z91" s="492">
        <v>6828</v>
      </c>
      <c r="AA91" s="157">
        <v>153.04</v>
      </c>
      <c r="AB91" s="409">
        <v>6025</v>
      </c>
      <c r="AC91" s="159"/>
      <c r="AD91" s="154">
        <v>0</v>
      </c>
      <c r="AE91" s="157"/>
      <c r="AF91" s="154">
        <v>0</v>
      </c>
      <c r="AH91" s="172"/>
      <c r="AI91" s="323"/>
      <c r="AJ91" s="324">
        <f t="shared" si="26"/>
        <v>161.66999999999999</v>
      </c>
      <c r="AK91" s="324">
        <f>Y91</f>
        <v>194.22</v>
      </c>
      <c r="AL91" s="324">
        <f>AA91</f>
        <v>153.04</v>
      </c>
      <c r="AM91" s="395"/>
      <c r="AN91" s="422">
        <f>O91</f>
        <v>173.55</v>
      </c>
      <c r="AO91" s="324"/>
      <c r="AP91" s="324"/>
      <c r="AQ91" s="395"/>
      <c r="AR91" s="397">
        <f t="shared" si="24"/>
        <v>170.62</v>
      </c>
    </row>
    <row r="92" spans="1:44" x14ac:dyDescent="0.2">
      <c r="A92" s="230">
        <v>28</v>
      </c>
      <c r="B92" s="226" t="s">
        <v>173</v>
      </c>
      <c r="C92" s="226" t="s">
        <v>174</v>
      </c>
      <c r="D92" s="227" t="s">
        <v>83</v>
      </c>
      <c r="E92" s="228" t="s">
        <v>24</v>
      </c>
      <c r="F92" s="229">
        <v>23840</v>
      </c>
      <c r="G92" s="206">
        <f t="shared" ca="1" si="16"/>
        <v>53</v>
      </c>
      <c r="H92" s="109" t="str">
        <f t="shared" ca="1" si="17"/>
        <v>Senior</v>
      </c>
      <c r="I92" s="228">
        <v>2</v>
      </c>
      <c r="J92" s="228">
        <v>1</v>
      </c>
      <c r="K92" s="507">
        <f t="shared" si="18"/>
        <v>15740.999999999998</v>
      </c>
      <c r="L92" s="501">
        <f>SUM(LARGE(X92:X92:AB92:AB92:AD92:AD92:Z92:Z92,{1;2}))</f>
        <v>14051</v>
      </c>
      <c r="M92" s="486">
        <f>SUM(LARGE(P92:P92:R92:R92:T92:T92:V92:V92,{1;2}))</f>
        <v>1689.9999999999982</v>
      </c>
      <c r="N92" s="426">
        <f t="shared" si="19"/>
        <v>165.39666666666668</v>
      </c>
      <c r="O92" s="132">
        <v>160.94999999999999</v>
      </c>
      <c r="P92" s="129">
        <f>'TAÇA SP 2018 - 28012018'!E67</f>
        <v>1689.9999999999982</v>
      </c>
      <c r="Q92" s="522"/>
      <c r="R92" s="521">
        <v>0</v>
      </c>
      <c r="S92" s="161"/>
      <c r="T92" s="160">
        <v>0</v>
      </c>
      <c r="U92" s="162"/>
      <c r="V92" s="160">
        <v>0</v>
      </c>
      <c r="W92" s="156">
        <v>170.28</v>
      </c>
      <c r="X92" s="409">
        <v>6834</v>
      </c>
      <c r="Y92" s="491"/>
      <c r="Z92" s="492">
        <v>0</v>
      </c>
      <c r="AA92" s="162">
        <v>164.96</v>
      </c>
      <c r="AB92" s="409">
        <v>7217</v>
      </c>
      <c r="AC92" s="161"/>
      <c r="AD92" s="154">
        <v>0</v>
      </c>
      <c r="AE92" s="162"/>
      <c r="AF92" s="154">
        <v>0</v>
      </c>
      <c r="AH92" s="172"/>
      <c r="AI92" s="323"/>
      <c r="AJ92" s="324">
        <f t="shared" si="26"/>
        <v>170.28</v>
      </c>
      <c r="AK92" s="324"/>
      <c r="AL92" s="324">
        <f>AA92</f>
        <v>164.96</v>
      </c>
      <c r="AM92" s="395"/>
      <c r="AN92" s="422">
        <f>O92</f>
        <v>160.94999999999999</v>
      </c>
      <c r="AO92" s="324"/>
      <c r="AP92" s="324"/>
      <c r="AQ92" s="395"/>
      <c r="AR92" s="397">
        <f t="shared" si="24"/>
        <v>165.39666666666668</v>
      </c>
    </row>
    <row r="93" spans="1:44" x14ac:dyDescent="0.2">
      <c r="A93" s="230">
        <v>29</v>
      </c>
      <c r="B93" s="226" t="s">
        <v>211</v>
      </c>
      <c r="C93" s="226" t="s">
        <v>212</v>
      </c>
      <c r="D93" s="227" t="s">
        <v>51</v>
      </c>
      <c r="E93" s="228" t="s">
        <v>19</v>
      </c>
      <c r="F93" s="231">
        <v>24597</v>
      </c>
      <c r="G93" s="206">
        <f t="shared" ca="1" si="16"/>
        <v>51</v>
      </c>
      <c r="H93" s="109" t="str">
        <f t="shared" ca="1" si="17"/>
        <v>Senior</v>
      </c>
      <c r="I93" s="228">
        <v>1</v>
      </c>
      <c r="J93" s="228">
        <v>1</v>
      </c>
      <c r="K93" s="507">
        <f t="shared" si="18"/>
        <v>15602.999999999998</v>
      </c>
      <c r="L93" s="501">
        <f>SUM(LARGE(X93:X93:AB93:AB93:AD93:AD93:Z93:Z93,{1;2}))</f>
        <v>8673</v>
      </c>
      <c r="M93" s="486">
        <f>SUM(LARGE(P93:P93:R93:R93:T93:T93:V93:V93,{1;2}))</f>
        <v>6929.9999999999982</v>
      </c>
      <c r="N93" s="426">
        <f t="shared" si="19"/>
        <v>201.01</v>
      </c>
      <c r="O93" s="132">
        <v>213.35</v>
      </c>
      <c r="P93" s="129">
        <f>'TAÇA SP 2018 - 28012018'!E33</f>
        <v>6929.9999999999982</v>
      </c>
      <c r="Q93" s="520"/>
      <c r="R93" s="521">
        <v>0</v>
      </c>
      <c r="S93" s="159"/>
      <c r="T93" s="160">
        <v>0</v>
      </c>
      <c r="U93" s="157"/>
      <c r="V93" s="160">
        <v>0</v>
      </c>
      <c r="W93" s="156">
        <v>188.67</v>
      </c>
      <c r="X93" s="409">
        <v>8673</v>
      </c>
      <c r="Y93" s="491"/>
      <c r="Z93" s="492">
        <v>0</v>
      </c>
      <c r="AA93" s="157"/>
      <c r="AB93" s="409">
        <v>0</v>
      </c>
      <c r="AC93" s="159"/>
      <c r="AD93" s="154">
        <v>0</v>
      </c>
      <c r="AE93" s="157"/>
      <c r="AF93" s="154">
        <v>0</v>
      </c>
      <c r="AH93" s="172"/>
      <c r="AI93" s="323"/>
      <c r="AJ93" s="324">
        <f t="shared" si="26"/>
        <v>188.67</v>
      </c>
      <c r="AK93" s="324"/>
      <c r="AL93" s="324"/>
      <c r="AM93" s="395"/>
      <c r="AN93" s="422">
        <f>O93</f>
        <v>213.35</v>
      </c>
      <c r="AO93" s="324"/>
      <c r="AP93" s="324"/>
      <c r="AQ93" s="395"/>
      <c r="AR93" s="397">
        <f t="shared" si="24"/>
        <v>201.01</v>
      </c>
    </row>
    <row r="94" spans="1:44" x14ac:dyDescent="0.2">
      <c r="A94" s="230">
        <v>30</v>
      </c>
      <c r="B94" s="226" t="s">
        <v>171</v>
      </c>
      <c r="C94" s="226" t="s">
        <v>172</v>
      </c>
      <c r="D94" s="227" t="s">
        <v>72</v>
      </c>
      <c r="E94" s="228" t="s">
        <v>19</v>
      </c>
      <c r="F94" s="228"/>
      <c r="G94" s="206">
        <f t="shared" ca="1" si="16"/>
        <v>118</v>
      </c>
      <c r="H94" s="109" t="str">
        <f t="shared" ca="1" si="17"/>
        <v>Super Senior</v>
      </c>
      <c r="I94" s="228">
        <v>1</v>
      </c>
      <c r="J94" s="228">
        <v>1</v>
      </c>
      <c r="K94" s="507">
        <f t="shared" si="18"/>
        <v>15402</v>
      </c>
      <c r="L94" s="501">
        <f>SUM(LARGE(X94:X94:AB94:AB94:AD94:AD94:Z94:Z94,{1;2}))</f>
        <v>11892</v>
      </c>
      <c r="M94" s="486">
        <f>SUM(LARGE(P94:P94:R94:R94:T94:T94:V94:V94,{1;2}))</f>
        <v>3509.9999999999991</v>
      </c>
      <c r="N94" s="426">
        <f t="shared" si="19"/>
        <v>164.26666666666665</v>
      </c>
      <c r="O94" s="132">
        <v>179.15</v>
      </c>
      <c r="P94" s="129">
        <f>'TAÇA SP 2018 - 28012018'!E50</f>
        <v>3509.9999999999991</v>
      </c>
      <c r="Q94" s="520"/>
      <c r="R94" s="521">
        <v>0</v>
      </c>
      <c r="S94" s="159"/>
      <c r="T94" s="160">
        <v>0</v>
      </c>
      <c r="U94" s="157"/>
      <c r="V94" s="160">
        <v>0</v>
      </c>
      <c r="W94" s="156">
        <v>155.61000000000001</v>
      </c>
      <c r="X94" s="409">
        <v>5367</v>
      </c>
      <c r="Y94" s="491"/>
      <c r="Z94" s="492">
        <v>0</v>
      </c>
      <c r="AA94" s="157">
        <v>158.04</v>
      </c>
      <c r="AB94" s="409">
        <v>6525</v>
      </c>
      <c r="AC94" s="159"/>
      <c r="AD94" s="154">
        <v>0</v>
      </c>
      <c r="AE94" s="157"/>
      <c r="AF94" s="154">
        <v>0</v>
      </c>
      <c r="AH94" s="172"/>
      <c r="AI94" s="323"/>
      <c r="AJ94" s="324">
        <f t="shared" si="26"/>
        <v>155.61000000000001</v>
      </c>
      <c r="AK94" s="324"/>
      <c r="AL94" s="324">
        <f>AA94</f>
        <v>158.04</v>
      </c>
      <c r="AM94" s="395"/>
      <c r="AN94" s="422">
        <f>O94</f>
        <v>179.15</v>
      </c>
      <c r="AO94" s="324"/>
      <c r="AP94" s="324"/>
      <c r="AQ94" s="395"/>
      <c r="AR94" s="397">
        <f t="shared" si="24"/>
        <v>164.26666666666665</v>
      </c>
    </row>
    <row r="95" spans="1:44" x14ac:dyDescent="0.2">
      <c r="A95" s="230">
        <v>31</v>
      </c>
      <c r="B95" s="226"/>
      <c r="C95" s="226"/>
      <c r="D95" s="227" t="s">
        <v>153</v>
      </c>
      <c r="E95" s="228" t="s">
        <v>22</v>
      </c>
      <c r="F95" s="231">
        <v>20802</v>
      </c>
      <c r="G95" s="206">
        <f ca="1">INT((NOW()-F95)/365.25)</f>
        <v>61</v>
      </c>
      <c r="H95" s="109" t="str">
        <f ca="1">IF(G95&gt;59.99,"Super Senior",IF(G95&gt;49.99,"Senior",IF(G95&gt;22.99,"Adulto",IF(G95&gt;16.99,"SUB-23",IF(G95&gt;13.99,"SUB-16",IF(G95&gt;0.01,"SUB-14"))))))</f>
        <v>Super Senior</v>
      </c>
      <c r="I95" s="228">
        <v>2</v>
      </c>
      <c r="J95" s="228">
        <v>0</v>
      </c>
      <c r="K95" s="507">
        <f>L95+M95+AF95</f>
        <v>15856</v>
      </c>
      <c r="L95" s="501">
        <f>SUM(LARGE(X95:X95:AB95:AB95:AD95:AD95:Z95:Z95,{1;2}))</f>
        <v>15856</v>
      </c>
      <c r="M95" s="486">
        <f>SUM(LARGE(P95:P95:R95:R95:T95:T95:V95:V95,{1;2}))</f>
        <v>0</v>
      </c>
      <c r="N95" s="426">
        <f>AR95</f>
        <v>176.64500000000001</v>
      </c>
      <c r="O95" s="132"/>
      <c r="P95" s="129">
        <v>0</v>
      </c>
      <c r="Q95" s="522"/>
      <c r="R95" s="521">
        <v>0</v>
      </c>
      <c r="S95" s="161"/>
      <c r="T95" s="160">
        <v>0</v>
      </c>
      <c r="U95" s="162"/>
      <c r="V95" s="160">
        <v>0</v>
      </c>
      <c r="W95" s="156">
        <v>175.83</v>
      </c>
      <c r="X95" s="409">
        <v>7389</v>
      </c>
      <c r="Y95" s="491">
        <v>177.46</v>
      </c>
      <c r="Z95" s="492">
        <v>8467</v>
      </c>
      <c r="AA95" s="162"/>
      <c r="AB95" s="409">
        <v>0</v>
      </c>
      <c r="AC95" s="161"/>
      <c r="AD95" s="154">
        <v>0</v>
      </c>
      <c r="AE95" s="162"/>
      <c r="AF95" s="154">
        <v>0</v>
      </c>
      <c r="AH95" s="172"/>
      <c r="AI95" s="323"/>
      <c r="AJ95" s="324">
        <f>W95</f>
        <v>175.83</v>
      </c>
      <c r="AK95" s="324"/>
      <c r="AL95" s="324">
        <f>Y95</f>
        <v>177.46</v>
      </c>
      <c r="AM95" s="395"/>
      <c r="AN95" s="422"/>
      <c r="AO95" s="324"/>
      <c r="AP95" s="324"/>
      <c r="AQ95" s="395"/>
      <c r="AR95" s="397">
        <f>AVERAGE(AI95:AQ95)</f>
        <v>176.64500000000001</v>
      </c>
    </row>
    <row r="96" spans="1:44" x14ac:dyDescent="0.2">
      <c r="A96" s="230">
        <v>32</v>
      </c>
      <c r="B96" s="226"/>
      <c r="C96" s="226"/>
      <c r="D96" s="227" t="s">
        <v>180</v>
      </c>
      <c r="E96" s="228" t="s">
        <v>22</v>
      </c>
      <c r="F96" s="231">
        <v>20802</v>
      </c>
      <c r="G96" s="206">
        <f ca="1">INT((NOW()-F96)/365.25)</f>
        <v>61</v>
      </c>
      <c r="H96" s="109" t="str">
        <f ca="1">IF(G96&gt;59.99,"Super Senior",IF(G96&gt;49.99,"Senior",IF(G96&gt;22.99,"Adulto",IF(G96&gt;16.99,"SUB-23",IF(G96&gt;13.99,"SUB-16",IF(G96&gt;0.01,"SUB-14"))))))</f>
        <v>Super Senior</v>
      </c>
      <c r="I96" s="228">
        <v>1</v>
      </c>
      <c r="J96" s="228">
        <v>1</v>
      </c>
      <c r="K96" s="507">
        <f>L96+M96+AF96</f>
        <v>15322.06</v>
      </c>
      <c r="L96" s="501">
        <f>SUM(LARGE(X96:X96:AB96:AB96:AD96:AD96:Z96:Z96,{1;2}))</f>
        <v>11496</v>
      </c>
      <c r="M96" s="486">
        <f>SUM(LARGE(P96:P96:R96:R96:T96:T96:V96:V96,{1;2}))</f>
        <v>3826.06</v>
      </c>
      <c r="N96" s="426">
        <f>AR96</f>
        <v>156.25</v>
      </c>
      <c r="O96" s="132"/>
      <c r="P96" s="129">
        <v>0</v>
      </c>
      <c r="Q96" s="522">
        <v>159.06</v>
      </c>
      <c r="R96" s="521">
        <v>3667</v>
      </c>
      <c r="S96" s="161"/>
      <c r="T96" s="160">
        <v>0</v>
      </c>
      <c r="U96" s="162"/>
      <c r="V96" s="160">
        <v>0</v>
      </c>
      <c r="W96" s="156">
        <v>148.44</v>
      </c>
      <c r="X96" s="409">
        <v>4650</v>
      </c>
      <c r="Y96" s="491"/>
      <c r="Z96" s="492">
        <v>0</v>
      </c>
      <c r="AA96" s="162">
        <v>161.25</v>
      </c>
      <c r="AB96" s="409">
        <v>6846</v>
      </c>
      <c r="AC96" s="161"/>
      <c r="AD96" s="154">
        <v>0</v>
      </c>
      <c r="AE96" s="162"/>
      <c r="AF96" s="154">
        <v>0</v>
      </c>
      <c r="AH96" s="172"/>
      <c r="AI96" s="323"/>
      <c r="AJ96" s="324">
        <f>W96</f>
        <v>148.44</v>
      </c>
      <c r="AK96" s="324"/>
      <c r="AL96" s="324">
        <f>AA96</f>
        <v>161.25</v>
      </c>
      <c r="AM96" s="395"/>
      <c r="AN96" s="422"/>
      <c r="AO96" s="324"/>
      <c r="AP96" s="324"/>
      <c r="AQ96" s="395">
        <f>Q96</f>
        <v>159.06</v>
      </c>
      <c r="AR96" s="397">
        <f>AVERAGE(AI96:AQ96)</f>
        <v>156.25</v>
      </c>
    </row>
    <row r="97" spans="1:44" x14ac:dyDescent="0.2">
      <c r="A97" s="230">
        <v>33</v>
      </c>
      <c r="B97" s="226" t="s">
        <v>144</v>
      </c>
      <c r="C97" s="226" t="s">
        <v>109</v>
      </c>
      <c r="D97" s="227" t="s">
        <v>81</v>
      </c>
      <c r="E97" s="228" t="s">
        <v>24</v>
      </c>
      <c r="F97" s="232">
        <v>25011</v>
      </c>
      <c r="G97" s="206">
        <f ca="1">INT((NOW()-F97)/365.25)</f>
        <v>49</v>
      </c>
      <c r="H97" s="109" t="str">
        <f ca="1">IF(G97&gt;59.99,"Super Senior",IF(G97&gt;49.99,"Senior",IF(G97&gt;22.99,"Adulto",IF(G97&gt;16.99,"SUB-23",IF(G97&gt;13.99,"SUB-16",IF(G97&gt;0.01,"SUB-14"))))))</f>
        <v>Adulto</v>
      </c>
      <c r="I97" s="228">
        <v>2</v>
      </c>
      <c r="J97" s="228">
        <v>1</v>
      </c>
      <c r="K97" s="507">
        <f>L97+M97+AF97</f>
        <v>15299.999999999998</v>
      </c>
      <c r="L97" s="501">
        <f>SUM(LARGE(X97:X97:AB97:AB97:AD97:AD97:Z97:Z97,{1;2}))</f>
        <v>13270</v>
      </c>
      <c r="M97" s="486">
        <f>SUM(LARGE(P97:P97:R97:R97:T97:T97:V97:V97,{1;2}))</f>
        <v>2029.9999999999982</v>
      </c>
      <c r="N97" s="426">
        <f>AR97</f>
        <v>167.11250000000001</v>
      </c>
      <c r="O97" s="132">
        <v>164.35</v>
      </c>
      <c r="P97" s="129">
        <f>'TAÇA SP 2018 - 28012018'!E64</f>
        <v>2029.9999999999982</v>
      </c>
      <c r="Q97" s="522"/>
      <c r="R97" s="521">
        <v>0</v>
      </c>
      <c r="S97" s="161"/>
      <c r="T97" s="160">
        <v>0</v>
      </c>
      <c r="U97" s="162"/>
      <c r="V97" s="160">
        <v>0</v>
      </c>
      <c r="W97" s="156">
        <v>161.28</v>
      </c>
      <c r="X97" s="409">
        <v>5934</v>
      </c>
      <c r="Y97" s="491">
        <v>176.67</v>
      </c>
      <c r="Z97" s="492">
        <v>5073</v>
      </c>
      <c r="AA97" s="162">
        <v>166.15</v>
      </c>
      <c r="AB97" s="409">
        <v>7336</v>
      </c>
      <c r="AC97" s="161"/>
      <c r="AD97" s="154">
        <v>0</v>
      </c>
      <c r="AE97" s="162"/>
      <c r="AF97" s="154">
        <v>0</v>
      </c>
      <c r="AH97" s="172"/>
      <c r="AI97" s="323"/>
      <c r="AJ97" s="324">
        <f>W97</f>
        <v>161.28</v>
      </c>
      <c r="AK97" s="324">
        <f>Y97</f>
        <v>176.67</v>
      </c>
      <c r="AL97" s="324">
        <f>AA97</f>
        <v>166.15</v>
      </c>
      <c r="AM97" s="395"/>
      <c r="AN97" s="422">
        <f>O97</f>
        <v>164.35</v>
      </c>
      <c r="AO97" s="324"/>
      <c r="AP97" s="324"/>
      <c r="AQ97" s="395"/>
      <c r="AR97" s="397">
        <f>AVERAGE(AI97:AQ97)</f>
        <v>167.11250000000001</v>
      </c>
    </row>
    <row r="98" spans="1:44" x14ac:dyDescent="0.2">
      <c r="A98" s="230">
        <v>34</v>
      </c>
      <c r="B98" s="226"/>
      <c r="C98" s="226"/>
      <c r="D98" s="227" t="s">
        <v>71</v>
      </c>
      <c r="E98" s="228" t="s">
        <v>24</v>
      </c>
      <c r="F98" s="232">
        <v>20234</v>
      </c>
      <c r="G98" s="206">
        <f ca="1">INT((NOW()-F98)/365.25)</f>
        <v>63</v>
      </c>
      <c r="H98" s="109" t="str">
        <f ca="1">IF(G98&gt;59.99,"Super Senior",IF(G98&gt;49.99,"Senior",IF(G98&gt;22.99,"Adulto",IF(G98&gt;16.99,"SUB-23",IF(G98&gt;13.99,"SUB-16",IF(G98&gt;0.01,"SUB-14"))))))</f>
        <v>Super Senior</v>
      </c>
      <c r="I98" s="228">
        <v>2</v>
      </c>
      <c r="J98" s="228">
        <v>1</v>
      </c>
      <c r="K98" s="507">
        <f>L98+M98+AF98</f>
        <v>15170</v>
      </c>
      <c r="L98" s="501">
        <f>SUM(LARGE(X98:X98:AB98:AB98:AD98:AD98:Z98:Z98,{1;2}))</f>
        <v>11345</v>
      </c>
      <c r="M98" s="486">
        <f>SUM(LARGE(P98:P98:R98:R98:T98:T98:V98:V98,{1;2}))</f>
        <v>3825</v>
      </c>
      <c r="N98" s="426">
        <f>AR98</f>
        <v>174.54333333333338</v>
      </c>
      <c r="O98" s="132">
        <v>182.3</v>
      </c>
      <c r="P98" s="129">
        <f>'TAÇA SP 2018 - 28012018'!E46</f>
        <v>3825</v>
      </c>
      <c r="Q98" s="520"/>
      <c r="R98" s="521">
        <v>0</v>
      </c>
      <c r="S98" s="159"/>
      <c r="T98" s="160">
        <v>0</v>
      </c>
      <c r="U98" s="157"/>
      <c r="V98" s="160">
        <v>0</v>
      </c>
      <c r="W98" s="156">
        <v>165.83</v>
      </c>
      <c r="X98" s="409">
        <v>6389</v>
      </c>
      <c r="Y98" s="493">
        <v>175.5</v>
      </c>
      <c r="Z98" s="492">
        <v>4956</v>
      </c>
      <c r="AA98" s="157"/>
      <c r="AB98" s="409">
        <v>0</v>
      </c>
      <c r="AC98" s="159"/>
      <c r="AD98" s="154">
        <v>0</v>
      </c>
      <c r="AE98" s="157"/>
      <c r="AF98" s="154">
        <v>0</v>
      </c>
      <c r="AH98" s="172"/>
      <c r="AI98" s="323"/>
      <c r="AJ98" s="324">
        <f>W98</f>
        <v>165.83</v>
      </c>
      <c r="AK98" s="324">
        <f>Y98</f>
        <v>175.5</v>
      </c>
      <c r="AL98" s="324"/>
      <c r="AM98" s="395"/>
      <c r="AN98" s="422">
        <f>O98</f>
        <v>182.3</v>
      </c>
      <c r="AO98" s="324"/>
      <c r="AP98" s="324"/>
      <c r="AQ98" s="395"/>
      <c r="AR98" s="397">
        <f>AVERAGE(AI98:AQ98)</f>
        <v>174.54333333333338</v>
      </c>
    </row>
    <row r="99" spans="1:44" x14ac:dyDescent="0.2">
      <c r="A99" s="230">
        <v>35</v>
      </c>
      <c r="B99" s="226"/>
      <c r="C99" s="226"/>
      <c r="D99" s="227" t="s">
        <v>210</v>
      </c>
      <c r="E99" s="228" t="s">
        <v>19</v>
      </c>
      <c r="F99" s="232">
        <v>18167</v>
      </c>
      <c r="G99" s="206">
        <f ca="1">INT((NOW()-F99)/365.25)</f>
        <v>68</v>
      </c>
      <c r="H99" s="109" t="str">
        <f ca="1">IF(G99&gt;59.99,"Super Senior",IF(G99&gt;49.99,"Senior",IF(G99&gt;22.99,"Adulto",IF(G99&gt;16.99,"SUB-23",IF(G99&gt;13.99,"SUB-16",IF(G99&gt;0.01,"SUB-14"))))))</f>
        <v>Super Senior</v>
      </c>
      <c r="I99" s="228">
        <v>2</v>
      </c>
      <c r="J99" s="228">
        <v>0</v>
      </c>
      <c r="K99" s="507">
        <f>L99+M99+AF99</f>
        <v>14762</v>
      </c>
      <c r="L99" s="501">
        <f>SUM(LARGE(X99:X99:AB99:AB99:AD99:AD99:Z99:Z99,{1;2}))</f>
        <v>14762</v>
      </c>
      <c r="M99" s="486">
        <f>SUM(LARGE(P99:P99:R99:R99:T99:T99:V99:V99,{1;2}))</f>
        <v>0</v>
      </c>
      <c r="N99" s="426">
        <f>AR99</f>
        <v>187.75</v>
      </c>
      <c r="O99" s="132"/>
      <c r="P99" s="129">
        <v>0</v>
      </c>
      <c r="Q99" s="522"/>
      <c r="R99" s="521">
        <v>0</v>
      </c>
      <c r="S99" s="161"/>
      <c r="T99" s="160">
        <v>0</v>
      </c>
      <c r="U99" s="162"/>
      <c r="V99" s="160">
        <v>0</v>
      </c>
      <c r="W99" s="156">
        <v>184.94</v>
      </c>
      <c r="X99" s="409">
        <v>8300</v>
      </c>
      <c r="Y99" s="491">
        <v>190.56</v>
      </c>
      <c r="Z99" s="492">
        <v>6462</v>
      </c>
      <c r="AA99" s="162"/>
      <c r="AB99" s="409">
        <v>0</v>
      </c>
      <c r="AC99" s="161"/>
      <c r="AD99" s="154">
        <v>0</v>
      </c>
      <c r="AE99" s="162"/>
      <c r="AF99" s="154">
        <v>0</v>
      </c>
      <c r="AH99" s="172"/>
      <c r="AI99" s="323"/>
      <c r="AJ99" s="324">
        <f>W99</f>
        <v>184.94</v>
      </c>
      <c r="AK99" s="324">
        <f>Y99</f>
        <v>190.56</v>
      </c>
      <c r="AL99" s="324"/>
      <c r="AM99" s="395"/>
      <c r="AN99" s="422"/>
      <c r="AO99" s="324"/>
      <c r="AP99" s="324"/>
      <c r="AQ99" s="395"/>
      <c r="AR99" s="397">
        <f>AVERAGE(AI99:AQ99)</f>
        <v>187.75</v>
      </c>
    </row>
    <row r="100" spans="1:44" x14ac:dyDescent="0.2">
      <c r="A100" s="230">
        <v>36</v>
      </c>
      <c r="B100" s="226"/>
      <c r="C100" s="226"/>
      <c r="D100" s="227" t="s">
        <v>245</v>
      </c>
      <c r="E100" s="228" t="s">
        <v>97</v>
      </c>
      <c r="F100" s="231">
        <v>20802</v>
      </c>
      <c r="G100" s="206">
        <f ca="1">INT((NOW()-F100)/365.25)</f>
        <v>61</v>
      </c>
      <c r="H100" s="109" t="str">
        <f ca="1">IF(G100&gt;59.99,"Super Senior",IF(G100&gt;49.99,"Senior",IF(G100&gt;22.99,"Adulto",IF(G100&gt;16.99,"SUB-23",IF(G100&gt;13.99,"SUB-16",IF(G100&gt;0.01,"SUB-14"))))))</f>
        <v>Super Senior</v>
      </c>
      <c r="I100" s="228">
        <v>2</v>
      </c>
      <c r="J100" s="228">
        <v>0</v>
      </c>
      <c r="K100" s="507">
        <f>L100+M100+AF100</f>
        <v>13239</v>
      </c>
      <c r="L100" s="501">
        <f>SUM(LARGE(X100:X100:AB100:AB100:AD100:AD100:Z100:Z100,{1;2}))</f>
        <v>13239</v>
      </c>
      <c r="M100" s="486">
        <f>SUM(LARGE(P100:P100:R100:R100:T100:T100:V100:V100,{1;2}))</f>
        <v>0</v>
      </c>
      <c r="N100" s="426">
        <f>AR100</f>
        <v>163.56</v>
      </c>
      <c r="O100" s="132"/>
      <c r="P100" s="129">
        <v>0</v>
      </c>
      <c r="Q100" s="522"/>
      <c r="R100" s="521">
        <v>0</v>
      </c>
      <c r="S100" s="161"/>
      <c r="T100" s="160">
        <v>0</v>
      </c>
      <c r="U100" s="162"/>
      <c r="V100" s="160">
        <v>0</v>
      </c>
      <c r="W100" s="156">
        <v>165.83</v>
      </c>
      <c r="X100" s="409">
        <v>6389</v>
      </c>
      <c r="Y100" s="491"/>
      <c r="Z100" s="492">
        <v>0</v>
      </c>
      <c r="AA100" s="162">
        <v>161.29</v>
      </c>
      <c r="AB100" s="409">
        <v>6850</v>
      </c>
      <c r="AC100" s="161"/>
      <c r="AD100" s="154">
        <v>0</v>
      </c>
      <c r="AE100" s="162"/>
      <c r="AF100" s="154">
        <v>0</v>
      </c>
      <c r="AH100" s="172"/>
      <c r="AI100" s="323"/>
      <c r="AJ100" s="324">
        <f>W100</f>
        <v>165.83</v>
      </c>
      <c r="AK100" s="324"/>
      <c r="AL100" s="324">
        <f>AA100</f>
        <v>161.29</v>
      </c>
      <c r="AM100" s="395"/>
      <c r="AN100" s="422"/>
      <c r="AO100" s="324"/>
      <c r="AP100" s="324"/>
      <c r="AQ100" s="395"/>
      <c r="AR100" s="397">
        <f>AVERAGE(AI100:AQ100)</f>
        <v>163.56</v>
      </c>
    </row>
    <row r="101" spans="1:44" x14ac:dyDescent="0.2">
      <c r="A101" s="230">
        <v>37</v>
      </c>
      <c r="B101" s="226" t="s">
        <v>220</v>
      </c>
      <c r="C101" s="226" t="s">
        <v>221</v>
      </c>
      <c r="D101" s="227" t="s">
        <v>57</v>
      </c>
      <c r="E101" s="228" t="s">
        <v>19</v>
      </c>
      <c r="F101" s="231">
        <v>26495</v>
      </c>
      <c r="G101" s="206">
        <f ca="1">INT((NOW()-F101)/365.25)</f>
        <v>45</v>
      </c>
      <c r="H101" s="109" t="str">
        <f ca="1">IF(G101&gt;59.99,"Super Senior",IF(G101&gt;49.99,"Senior",IF(G101&gt;22.99,"Adulto",IF(G101&gt;16.99,"SUB-23",IF(G101&gt;13.99,"SUB-16",IF(G101&gt;0.01,"SUB-14"))))))</f>
        <v>Adulto</v>
      </c>
      <c r="I101" s="228">
        <v>1</v>
      </c>
      <c r="J101" s="228">
        <v>1</v>
      </c>
      <c r="K101" s="507">
        <f>L101+M101+AF101</f>
        <v>12998</v>
      </c>
      <c r="L101" s="501">
        <f>SUM(LARGE(X101:X101:AB101:AB101:AD101:AD101:Z101:Z101,{1;2}))</f>
        <v>8423</v>
      </c>
      <c r="M101" s="486">
        <f>SUM(LARGE(P101:P101:R101:R101:T101:T101:V101:V101,{1;2}))</f>
        <v>4575</v>
      </c>
      <c r="N101" s="426">
        <f>AR101</f>
        <v>187.98500000000001</v>
      </c>
      <c r="O101" s="132">
        <v>189.8</v>
      </c>
      <c r="P101" s="129">
        <f>'TAÇA SP 2018 - 28012018'!E40</f>
        <v>4575</v>
      </c>
      <c r="Q101" s="520"/>
      <c r="R101" s="521">
        <v>0</v>
      </c>
      <c r="S101" s="159"/>
      <c r="T101" s="160">
        <v>0</v>
      </c>
      <c r="U101" s="157"/>
      <c r="V101" s="160">
        <v>0</v>
      </c>
      <c r="W101" s="156">
        <v>186.17</v>
      </c>
      <c r="X101" s="409">
        <v>8423</v>
      </c>
      <c r="Y101" s="491"/>
      <c r="Z101" s="492">
        <v>0</v>
      </c>
      <c r="AA101" s="157"/>
      <c r="AB101" s="409">
        <v>0</v>
      </c>
      <c r="AC101" s="159"/>
      <c r="AD101" s="154">
        <v>0</v>
      </c>
      <c r="AE101" s="157"/>
      <c r="AF101" s="154">
        <v>0</v>
      </c>
      <c r="AH101" s="172"/>
      <c r="AI101" s="323"/>
      <c r="AJ101" s="324">
        <f>W101</f>
        <v>186.17</v>
      </c>
      <c r="AK101" s="324"/>
      <c r="AL101" s="324"/>
      <c r="AM101" s="395"/>
      <c r="AN101" s="422">
        <f>O101</f>
        <v>189.8</v>
      </c>
      <c r="AO101" s="324"/>
      <c r="AP101" s="324"/>
      <c r="AQ101" s="395"/>
      <c r="AR101" s="397">
        <f>AVERAGE(AI101:AQ101)</f>
        <v>187.98500000000001</v>
      </c>
    </row>
    <row r="102" spans="1:44" x14ac:dyDescent="0.2">
      <c r="A102" s="230">
        <v>38</v>
      </c>
      <c r="B102" s="226"/>
      <c r="C102" s="226"/>
      <c r="D102" s="227" t="s">
        <v>203</v>
      </c>
      <c r="E102" s="228" t="s">
        <v>22</v>
      </c>
      <c r="F102" s="228"/>
      <c r="G102" s="206">
        <f ca="1">INT((NOW()-F102)/365.25)</f>
        <v>118</v>
      </c>
      <c r="H102" s="109" t="str">
        <f ca="1">IF(G102&gt;59.99,"Super Senior",IF(G102&gt;49.99,"Senior",IF(G102&gt;22.99,"Adulto",IF(G102&gt;16.99,"SUB-23",IF(G102&gt;13.99,"SUB-16",IF(G102&gt;0.01,"SUB-14"))))))</f>
        <v>Super Senior</v>
      </c>
      <c r="I102" s="228">
        <v>2</v>
      </c>
      <c r="J102" s="228">
        <v>0</v>
      </c>
      <c r="K102" s="507">
        <f>L102+M102+AF102</f>
        <v>12719</v>
      </c>
      <c r="L102" s="501">
        <f>SUM(LARGE(X102:X102:AB102:AB102:AD102:AD102:Z102:Z102,{1;2}))</f>
        <v>12719</v>
      </c>
      <c r="M102" s="486">
        <f>SUM(LARGE(P102:P102:R102:R102:T102:T102:V102:V102,{1;2}))</f>
        <v>0</v>
      </c>
      <c r="N102" s="426">
        <f>AR102</f>
        <v>160.95999999999998</v>
      </c>
      <c r="O102" s="132"/>
      <c r="P102" s="129">
        <v>0</v>
      </c>
      <c r="Q102" s="520"/>
      <c r="R102" s="521">
        <v>0</v>
      </c>
      <c r="S102" s="159"/>
      <c r="T102" s="160">
        <v>0</v>
      </c>
      <c r="U102" s="157"/>
      <c r="V102" s="160">
        <v>0</v>
      </c>
      <c r="W102" s="156">
        <v>160</v>
      </c>
      <c r="X102" s="409">
        <v>5806</v>
      </c>
      <c r="Y102" s="491"/>
      <c r="Z102" s="492">
        <v>0</v>
      </c>
      <c r="AA102" s="157">
        <v>161.91999999999999</v>
      </c>
      <c r="AB102" s="409">
        <v>6913</v>
      </c>
      <c r="AC102" s="159"/>
      <c r="AD102" s="154">
        <v>0</v>
      </c>
      <c r="AE102" s="157"/>
      <c r="AF102" s="154">
        <v>0</v>
      </c>
      <c r="AH102" s="172"/>
      <c r="AI102" s="323"/>
      <c r="AJ102" s="324">
        <f>W102</f>
        <v>160</v>
      </c>
      <c r="AK102" s="324"/>
      <c r="AL102" s="324">
        <f>AA102</f>
        <v>161.91999999999999</v>
      </c>
      <c r="AM102" s="395"/>
      <c r="AN102" s="422"/>
      <c r="AO102" s="324"/>
      <c r="AP102" s="324"/>
      <c r="AQ102" s="395"/>
      <c r="AR102" s="397">
        <f>AVERAGE(AI102:AQ102)</f>
        <v>160.95999999999998</v>
      </c>
    </row>
    <row r="103" spans="1:44" x14ac:dyDescent="0.2">
      <c r="A103" s="230">
        <v>39</v>
      </c>
      <c r="B103" s="226" t="s">
        <v>192</v>
      </c>
      <c r="C103" s="226" t="s">
        <v>193</v>
      </c>
      <c r="D103" s="227" t="s">
        <v>87</v>
      </c>
      <c r="E103" s="228" t="s">
        <v>22</v>
      </c>
      <c r="F103" s="228"/>
      <c r="G103" s="206">
        <f ca="1">INT((NOW()-F103)/365.25)</f>
        <v>118</v>
      </c>
      <c r="H103" s="109" t="str">
        <f ca="1">IF(G103&gt;59.99,"Super Senior",IF(G103&gt;49.99,"Senior",IF(G103&gt;22.99,"Adulto",IF(G103&gt;16.99,"SUB-23",IF(G103&gt;13.99,"SUB-16",IF(G103&gt;0.01,"SUB-14"))))))</f>
        <v>Super Senior</v>
      </c>
      <c r="I103" s="228">
        <v>2</v>
      </c>
      <c r="J103" s="228">
        <v>1</v>
      </c>
      <c r="K103" s="507">
        <f>L103+M103+AF103</f>
        <v>11489</v>
      </c>
      <c r="L103" s="501">
        <f>SUM(LARGE(X103:X103:AB103:AB103:AD103:AD103:Z103:Z103,{1;2}))</f>
        <v>10989</v>
      </c>
      <c r="M103" s="486">
        <f>SUM(LARGE(P103:P103:R103:R103:T103:T103:V103:V103,{1;2}))</f>
        <v>500</v>
      </c>
      <c r="N103" s="426">
        <f>AR103</f>
        <v>162.25666666666666</v>
      </c>
      <c r="O103" s="132">
        <v>149</v>
      </c>
      <c r="P103" s="129">
        <f>'TAÇA SP 2018 - 28012018'!E72</f>
        <v>500</v>
      </c>
      <c r="Q103" s="522"/>
      <c r="R103" s="521">
        <v>0</v>
      </c>
      <c r="S103" s="161"/>
      <c r="T103" s="160">
        <v>0</v>
      </c>
      <c r="U103" s="162"/>
      <c r="V103" s="160">
        <v>0</v>
      </c>
      <c r="W103" s="156">
        <v>170.44</v>
      </c>
      <c r="X103" s="409">
        <v>6850</v>
      </c>
      <c r="Y103" s="491">
        <v>167.33</v>
      </c>
      <c r="Z103" s="492">
        <v>4139</v>
      </c>
      <c r="AA103" s="162"/>
      <c r="AB103" s="409">
        <v>0</v>
      </c>
      <c r="AC103" s="161"/>
      <c r="AD103" s="154">
        <v>0</v>
      </c>
      <c r="AE103" s="162"/>
      <c r="AF103" s="154">
        <v>0</v>
      </c>
      <c r="AH103" s="419"/>
      <c r="AI103" s="323"/>
      <c r="AJ103" s="324">
        <f>W103</f>
        <v>170.44</v>
      </c>
      <c r="AK103" s="324">
        <f>Y103</f>
        <v>167.33</v>
      </c>
      <c r="AL103" s="324"/>
      <c r="AM103" s="395"/>
      <c r="AN103" s="422">
        <f>O103</f>
        <v>149</v>
      </c>
      <c r="AO103" s="324"/>
      <c r="AP103" s="324"/>
      <c r="AQ103" s="395"/>
      <c r="AR103" s="397">
        <f>AVERAGE(AI103:AQ103)</f>
        <v>162.25666666666666</v>
      </c>
    </row>
    <row r="104" spans="1:44" x14ac:dyDescent="0.2">
      <c r="A104" s="230">
        <v>40</v>
      </c>
      <c r="B104" s="226"/>
      <c r="C104" s="226"/>
      <c r="D104" s="227" t="s">
        <v>360</v>
      </c>
      <c r="E104" s="228" t="s">
        <v>97</v>
      </c>
      <c r="F104" s="231"/>
      <c r="G104" s="206"/>
      <c r="H104" s="109"/>
      <c r="I104" s="228">
        <v>2</v>
      </c>
      <c r="J104" s="228">
        <v>0</v>
      </c>
      <c r="K104" s="507">
        <f>L104+M104+AF104</f>
        <v>11059</v>
      </c>
      <c r="L104" s="501">
        <f>SUM(LARGE(X104:X104:AB104:AB104:AD104:AD104:Z104:Z104,{1;2}))</f>
        <v>11059</v>
      </c>
      <c r="M104" s="486">
        <f>SUM(LARGE(P104:P104:R104:R104:T104:T104:V104:V104,{1;2}))</f>
        <v>0</v>
      </c>
      <c r="N104" s="426">
        <f>AR104</f>
        <v>147.51499999999999</v>
      </c>
      <c r="O104" s="132"/>
      <c r="P104" s="129">
        <v>0</v>
      </c>
      <c r="Q104" s="522"/>
      <c r="R104" s="521">
        <v>0</v>
      </c>
      <c r="S104" s="161"/>
      <c r="T104" s="160">
        <v>0</v>
      </c>
      <c r="U104" s="162"/>
      <c r="V104" s="160">
        <v>0</v>
      </c>
      <c r="W104" s="156">
        <v>152.28</v>
      </c>
      <c r="X104" s="409">
        <v>5034</v>
      </c>
      <c r="Y104" s="491"/>
      <c r="Z104" s="492">
        <v>0</v>
      </c>
      <c r="AA104" s="162">
        <v>142.75</v>
      </c>
      <c r="AB104" s="409">
        <v>6025</v>
      </c>
      <c r="AC104" s="161"/>
      <c r="AD104" s="154">
        <v>0</v>
      </c>
      <c r="AE104" s="162"/>
      <c r="AF104" s="154">
        <v>0</v>
      </c>
      <c r="AH104" s="172"/>
      <c r="AI104" s="323"/>
      <c r="AJ104" s="324">
        <f>W104</f>
        <v>152.28</v>
      </c>
      <c r="AK104" s="324"/>
      <c r="AL104" s="324">
        <f>AA104</f>
        <v>142.75</v>
      </c>
      <c r="AM104" s="395"/>
      <c r="AN104" s="422"/>
      <c r="AO104" s="324"/>
      <c r="AP104" s="324"/>
      <c r="AQ104" s="395"/>
      <c r="AR104" s="397">
        <f>AVERAGE(AI104:AQ104)</f>
        <v>147.51499999999999</v>
      </c>
    </row>
    <row r="105" spans="1:44" x14ac:dyDescent="0.2">
      <c r="A105" s="230">
        <v>41</v>
      </c>
      <c r="B105" s="226"/>
      <c r="C105" s="226" t="s">
        <v>307</v>
      </c>
      <c r="D105" s="227" t="s">
        <v>70</v>
      </c>
      <c r="E105" s="228" t="s">
        <v>19</v>
      </c>
      <c r="F105" s="228"/>
      <c r="G105" s="206">
        <f ca="1">INT((NOW()-F105)/365.25)</f>
        <v>118</v>
      </c>
      <c r="H105" s="109" t="str">
        <f ca="1">IF(G105&gt;59.99,"Super Senior",IF(G105&gt;49.99,"Senior",IF(G105&gt;22.99,"Adulto",IF(G105&gt;16.99,"SUB-23",IF(G105&gt;13.99,"SUB-16",IF(G105&gt;0.01,"SUB-14"))))))</f>
        <v>Super Senior</v>
      </c>
      <c r="I105" s="228">
        <v>1</v>
      </c>
      <c r="J105" s="228">
        <v>1</v>
      </c>
      <c r="K105" s="507">
        <f>L105+M105+AF105</f>
        <v>10982.999999999998</v>
      </c>
      <c r="L105" s="501">
        <f>SUM(LARGE(X105:X105:AB105:AB105:AD105:AD105:Z105:Z105,{1;2}))</f>
        <v>7128</v>
      </c>
      <c r="M105" s="486">
        <f>SUM(LARGE(P105:P105:R105:R105:T105:T105:V105:V105,{1;2}))</f>
        <v>3854.9999999999982</v>
      </c>
      <c r="N105" s="426">
        <f>AR105</f>
        <v>177.91</v>
      </c>
      <c r="O105" s="132">
        <v>182.6</v>
      </c>
      <c r="P105" s="129">
        <f>'TAÇA SP 2018 - 28012018'!E45</f>
        <v>3854.9999999999982</v>
      </c>
      <c r="Q105" s="520"/>
      <c r="R105" s="521">
        <v>0</v>
      </c>
      <c r="S105" s="159"/>
      <c r="T105" s="160">
        <v>0</v>
      </c>
      <c r="U105" s="157"/>
      <c r="V105" s="160">
        <v>0</v>
      </c>
      <c r="W105" s="156">
        <v>173.22</v>
      </c>
      <c r="X105" s="409">
        <v>7128</v>
      </c>
      <c r="Y105" s="491"/>
      <c r="Z105" s="492">
        <v>0</v>
      </c>
      <c r="AA105" s="157"/>
      <c r="AB105" s="409">
        <v>0</v>
      </c>
      <c r="AC105" s="159"/>
      <c r="AD105" s="154">
        <v>0</v>
      </c>
      <c r="AE105" s="157"/>
      <c r="AF105" s="154">
        <v>0</v>
      </c>
      <c r="AH105" s="172"/>
      <c r="AI105" s="323"/>
      <c r="AJ105" s="324">
        <f>W105</f>
        <v>173.22</v>
      </c>
      <c r="AK105" s="324"/>
      <c r="AL105" s="324"/>
      <c r="AM105" s="395"/>
      <c r="AN105" s="422">
        <f>O105</f>
        <v>182.6</v>
      </c>
      <c r="AO105" s="324"/>
      <c r="AP105" s="324"/>
      <c r="AQ105" s="395"/>
      <c r="AR105" s="397">
        <f>AVERAGE(AI105:AQ105)</f>
        <v>177.91</v>
      </c>
    </row>
    <row r="106" spans="1:44" x14ac:dyDescent="0.2">
      <c r="A106" s="230">
        <v>42</v>
      </c>
      <c r="B106" s="226" t="s">
        <v>189</v>
      </c>
      <c r="C106" s="226" t="s">
        <v>190</v>
      </c>
      <c r="D106" s="227" t="s">
        <v>69</v>
      </c>
      <c r="E106" s="228" t="s">
        <v>16</v>
      </c>
      <c r="F106" s="228"/>
      <c r="G106" s="206">
        <f ca="1">INT((NOW()-F106)/365.25)</f>
        <v>118</v>
      </c>
      <c r="H106" s="109" t="str">
        <f ca="1">IF(G106&gt;59.99,"Super Senior",IF(G106&gt;49.99,"Senior",IF(G106&gt;22.99,"Adulto",IF(G106&gt;16.99,"SUB-23",IF(G106&gt;13.99,"SUB-16",IF(G106&gt;0.01,"SUB-14"))))))</f>
        <v>Super Senior</v>
      </c>
      <c r="I106" s="228">
        <v>1</v>
      </c>
      <c r="J106" s="228">
        <v>2</v>
      </c>
      <c r="K106" s="507">
        <f>L106+M106+AF106</f>
        <v>9651.1699999999983</v>
      </c>
      <c r="L106" s="501">
        <f>SUM(LARGE(X106:X106:AB106:AB106:AD106:AD106:Z106:Z106,{1;2}))</f>
        <v>4694.17</v>
      </c>
      <c r="M106" s="486">
        <f>SUM(LARGE(P106:P106:R106:R106:T106:T106:V106:V106,{1;2}))</f>
        <v>4956.9999999999982</v>
      </c>
      <c r="N106" s="426">
        <f>AR106</f>
        <v>162.39333333333335</v>
      </c>
      <c r="O106" s="132">
        <v>155.94999999999999</v>
      </c>
      <c r="P106" s="129">
        <f>'TAÇA SP 2018 - 28012018'!E71</f>
        <v>1189.9999999999982</v>
      </c>
      <c r="Q106" s="522">
        <v>160.06</v>
      </c>
      <c r="R106" s="521">
        <v>3767</v>
      </c>
      <c r="S106" s="161"/>
      <c r="T106" s="160">
        <v>0</v>
      </c>
      <c r="U106" s="162"/>
      <c r="V106" s="160">
        <v>0</v>
      </c>
      <c r="W106" s="156"/>
      <c r="X106" s="409">
        <v>0</v>
      </c>
      <c r="Y106" s="491">
        <v>171.17</v>
      </c>
      <c r="Z106" s="492">
        <v>4523</v>
      </c>
      <c r="AA106" s="162"/>
      <c r="AB106" s="409">
        <v>0</v>
      </c>
      <c r="AC106" s="161"/>
      <c r="AD106" s="154">
        <v>0</v>
      </c>
      <c r="AE106" s="162"/>
      <c r="AF106" s="154">
        <v>0</v>
      </c>
      <c r="AH106" s="419"/>
      <c r="AI106" s="323"/>
      <c r="AJ106" s="324"/>
      <c r="AK106" s="324">
        <f>Y106</f>
        <v>171.17</v>
      </c>
      <c r="AL106" s="324"/>
      <c r="AM106" s="395"/>
      <c r="AN106" s="422">
        <f>O106</f>
        <v>155.94999999999999</v>
      </c>
      <c r="AO106" s="324"/>
      <c r="AP106" s="324"/>
      <c r="AQ106" s="395">
        <f>Q106</f>
        <v>160.06</v>
      </c>
      <c r="AR106" s="397">
        <f>AVERAGE(AI106:AQ106)</f>
        <v>162.39333333333335</v>
      </c>
    </row>
    <row r="107" spans="1:44" x14ac:dyDescent="0.2">
      <c r="A107" s="230">
        <v>43</v>
      </c>
      <c r="B107" s="226" t="s">
        <v>162</v>
      </c>
      <c r="C107" s="226" t="s">
        <v>163</v>
      </c>
      <c r="D107" s="227" t="s">
        <v>77</v>
      </c>
      <c r="E107" s="228" t="s">
        <v>19</v>
      </c>
      <c r="F107" s="231">
        <v>21406</v>
      </c>
      <c r="G107" s="206">
        <f ca="1">INT((NOW()-F107)/365.25)</f>
        <v>59</v>
      </c>
      <c r="H107" s="109" t="str">
        <f ca="1">IF(G107&gt;59.99,"Super Senior",IF(G107&gt;49.99,"Senior",IF(G107&gt;22.99,"Adulto",IF(G107&gt;16.99,"SUB-23",IF(G107&gt;13.99,"SUB-16",IF(G107&gt;0.01,"SUB-14"))))))</f>
        <v>Senior</v>
      </c>
      <c r="I107" s="228">
        <v>1</v>
      </c>
      <c r="J107" s="228">
        <v>1</v>
      </c>
      <c r="K107" s="507">
        <f>L107+M107+AF107</f>
        <v>9651</v>
      </c>
      <c r="L107" s="501">
        <f>SUM(LARGE(X107:X107:AB107:AB107:AD107:AD107:Z107:Z107,{1;2}))</f>
        <v>6956</v>
      </c>
      <c r="M107" s="486">
        <f>SUM(LARGE(P107:P107:R107:R107:T107:T107:V107:V107,{1;2}))</f>
        <v>2694.9999999999991</v>
      </c>
      <c r="N107" s="426">
        <f>AR107</f>
        <v>171.25</v>
      </c>
      <c r="O107" s="132">
        <v>171</v>
      </c>
      <c r="P107" s="129">
        <f>'TAÇA SP 2018 - 28012018'!E57</f>
        <v>2694.9999999999991</v>
      </c>
      <c r="Q107" s="522"/>
      <c r="R107" s="521">
        <v>0</v>
      </c>
      <c r="S107" s="161"/>
      <c r="T107" s="160">
        <v>0</v>
      </c>
      <c r="U107" s="162"/>
      <c r="V107" s="160">
        <v>0</v>
      </c>
      <c r="W107" s="156">
        <v>171.5</v>
      </c>
      <c r="X107" s="409">
        <v>6956</v>
      </c>
      <c r="Y107" s="491"/>
      <c r="Z107" s="492">
        <v>0</v>
      </c>
      <c r="AA107" s="162"/>
      <c r="AB107" s="409">
        <v>0</v>
      </c>
      <c r="AC107" s="161"/>
      <c r="AD107" s="154">
        <v>0</v>
      </c>
      <c r="AE107" s="162"/>
      <c r="AF107" s="154">
        <v>0</v>
      </c>
      <c r="AH107" s="172"/>
      <c r="AI107" s="323"/>
      <c r="AJ107" s="324">
        <f>W107</f>
        <v>171.5</v>
      </c>
      <c r="AK107" s="324"/>
      <c r="AL107" s="324"/>
      <c r="AM107" s="395"/>
      <c r="AN107" s="422">
        <f>O107</f>
        <v>171</v>
      </c>
      <c r="AO107" s="324"/>
      <c r="AP107" s="324"/>
      <c r="AQ107" s="395"/>
      <c r="AR107" s="397">
        <f>AVERAGE(AI107:AQ107)</f>
        <v>171.25</v>
      </c>
    </row>
    <row r="108" spans="1:44" x14ac:dyDescent="0.2">
      <c r="A108" s="230">
        <v>44</v>
      </c>
      <c r="B108" s="226" t="s">
        <v>181</v>
      </c>
      <c r="C108" s="226" t="s">
        <v>182</v>
      </c>
      <c r="D108" s="227" t="s">
        <v>88</v>
      </c>
      <c r="E108" s="228" t="s">
        <v>31</v>
      </c>
      <c r="F108" s="231">
        <v>19057</v>
      </c>
      <c r="G108" s="206">
        <f ca="1">INT((NOW()-F108)/365.25)</f>
        <v>66</v>
      </c>
      <c r="H108" s="109" t="str">
        <f ca="1">IF(G108&gt;59.99,"Super Senior",IF(G108&gt;49.99,"Senior",IF(G108&gt;22.99,"Adulto",IF(G108&gt;16.99,"SUB-23",IF(G108&gt;13.99,"SUB-16",IF(G108&gt;0.01,"SUB-14"))))))</f>
        <v>Super Senior</v>
      </c>
      <c r="I108" s="228">
        <v>1</v>
      </c>
      <c r="J108" s="228">
        <v>2</v>
      </c>
      <c r="K108" s="507">
        <f>L108+M108+AF108</f>
        <v>8589</v>
      </c>
      <c r="L108" s="501">
        <f>SUM(LARGE(X108:X108:AB108:AB108:AD108:AD108:Z108:Z108,{1;2}))</f>
        <v>5817</v>
      </c>
      <c r="M108" s="486">
        <f>SUM(LARGE(P108:P108:R108:R108:T108:T108:V108:V108,{1;2}))</f>
        <v>2772</v>
      </c>
      <c r="N108" s="426">
        <f>AR108</f>
        <v>151.35666666666668</v>
      </c>
      <c r="O108" s="132">
        <v>148.85</v>
      </c>
      <c r="P108" s="129">
        <f>'TAÇA SP 2018 - 28012018'!E73</f>
        <v>500</v>
      </c>
      <c r="Q108" s="522">
        <v>145.11000000000001</v>
      </c>
      <c r="R108" s="521">
        <v>2272</v>
      </c>
      <c r="S108" s="161"/>
      <c r="T108" s="160">
        <v>0</v>
      </c>
      <c r="U108" s="162"/>
      <c r="V108" s="160">
        <v>0</v>
      </c>
      <c r="W108" s="156">
        <v>160.11000000000001</v>
      </c>
      <c r="X108" s="409">
        <v>5817</v>
      </c>
      <c r="Y108" s="491"/>
      <c r="Z108" s="492">
        <v>0</v>
      </c>
      <c r="AA108" s="162"/>
      <c r="AB108" s="409">
        <v>0</v>
      </c>
      <c r="AC108" s="161"/>
      <c r="AD108" s="154">
        <v>0</v>
      </c>
      <c r="AE108" s="162"/>
      <c r="AF108" s="154">
        <v>0</v>
      </c>
      <c r="AH108" s="172"/>
      <c r="AI108" s="323"/>
      <c r="AJ108" s="324">
        <f>W108</f>
        <v>160.11000000000001</v>
      </c>
      <c r="AK108" s="324"/>
      <c r="AL108" s="324"/>
      <c r="AM108" s="395"/>
      <c r="AN108" s="422">
        <f>O108</f>
        <v>148.85</v>
      </c>
      <c r="AO108" s="324"/>
      <c r="AP108" s="324"/>
      <c r="AQ108" s="395">
        <f>Q108</f>
        <v>145.11000000000001</v>
      </c>
      <c r="AR108" s="397">
        <f>AVERAGE(AI108:AQ108)</f>
        <v>151.35666666666668</v>
      </c>
    </row>
    <row r="109" spans="1:44" x14ac:dyDescent="0.2">
      <c r="A109" s="230">
        <v>45</v>
      </c>
      <c r="B109" s="226"/>
      <c r="C109" s="226"/>
      <c r="D109" s="227" t="s">
        <v>671</v>
      </c>
      <c r="E109" s="228" t="s">
        <v>19</v>
      </c>
      <c r="F109" s="231">
        <v>20802</v>
      </c>
      <c r="G109" s="206">
        <f ca="1">INT((NOW()-F109)/365.25)</f>
        <v>61</v>
      </c>
      <c r="H109" s="109" t="str">
        <f ca="1">IF(G109&gt;59.99,"Super Senior",IF(G109&gt;49.99,"Senior",IF(G109&gt;22.99,"Adulto",IF(G109&gt;16.99,"SUB-23",IF(G109&gt;13.99,"SUB-16",IF(G109&gt;0.01,"SUB-14"))))))</f>
        <v>Super Senior</v>
      </c>
      <c r="I109" s="228">
        <v>1</v>
      </c>
      <c r="J109" s="228">
        <v>0</v>
      </c>
      <c r="K109" s="507">
        <f>L109+M109+AF109</f>
        <v>7545</v>
      </c>
      <c r="L109" s="501">
        <f>SUM(LARGE(X109:X109:AB109:AB109:AD109:AD109:Z109:Z109,{1;2}))</f>
        <v>7545</v>
      </c>
      <c r="M109" s="486">
        <f>SUM(LARGE(P109:P109:R109:R109:T109:T109:V109:V109,{1;2}))</f>
        <v>0</v>
      </c>
      <c r="N109" s="426">
        <f>AR109</f>
        <v>177.39</v>
      </c>
      <c r="O109" s="132"/>
      <c r="P109" s="129">
        <v>0</v>
      </c>
      <c r="Q109" s="522"/>
      <c r="R109" s="521">
        <v>0</v>
      </c>
      <c r="S109" s="161"/>
      <c r="T109" s="160">
        <v>0</v>
      </c>
      <c r="U109" s="162"/>
      <c r="V109" s="160">
        <v>0</v>
      </c>
      <c r="W109" s="156">
        <v>177.39</v>
      </c>
      <c r="X109" s="409">
        <v>7545</v>
      </c>
      <c r="Y109" s="491"/>
      <c r="Z109" s="492">
        <v>0</v>
      </c>
      <c r="AA109" s="162"/>
      <c r="AB109" s="409">
        <v>0</v>
      </c>
      <c r="AC109" s="161"/>
      <c r="AD109" s="154">
        <v>0</v>
      </c>
      <c r="AE109" s="162"/>
      <c r="AF109" s="154">
        <v>0</v>
      </c>
      <c r="AH109" s="172"/>
      <c r="AI109" s="323"/>
      <c r="AJ109" s="324">
        <f>W109</f>
        <v>177.39</v>
      </c>
      <c r="AK109" s="324"/>
      <c r="AL109" s="324"/>
      <c r="AM109" s="395"/>
      <c r="AN109" s="422"/>
      <c r="AO109" s="324"/>
      <c r="AP109" s="324"/>
      <c r="AQ109" s="395"/>
      <c r="AR109" s="397">
        <f>AVERAGE(AI109:AQ109)</f>
        <v>177.39</v>
      </c>
    </row>
    <row r="110" spans="1:44" x14ac:dyDescent="0.2">
      <c r="A110" s="230">
        <v>46</v>
      </c>
      <c r="B110" s="226"/>
      <c r="C110" s="226"/>
      <c r="D110" s="227" t="s">
        <v>670</v>
      </c>
      <c r="E110" s="228" t="s">
        <v>97</v>
      </c>
      <c r="F110" s="231">
        <v>20802</v>
      </c>
      <c r="G110" s="206">
        <f ca="1">INT((NOW()-F110)/365.25)</f>
        <v>61</v>
      </c>
      <c r="H110" s="109" t="str">
        <f ca="1">IF(G110&gt;59.99,"Super Senior",IF(G110&gt;49.99,"Senior",IF(G110&gt;22.99,"Adulto",IF(G110&gt;16.99,"SUB-23",IF(G110&gt;13.99,"SUB-16",IF(G110&gt;0.01,"SUB-14"))))))</f>
        <v>Super Senior</v>
      </c>
      <c r="I110" s="228">
        <v>1</v>
      </c>
      <c r="J110" s="228">
        <v>0</v>
      </c>
      <c r="K110" s="507">
        <f>L110+M110+AF110</f>
        <v>7423</v>
      </c>
      <c r="L110" s="501">
        <f>SUM(LARGE(X110:X110:AB110:AB110:AD110:AD110:Z110:Z110,{1;2}))</f>
        <v>7423</v>
      </c>
      <c r="M110" s="486">
        <f>SUM(LARGE(P110:P110:R110:R110:T110:T110:V110:V110,{1;2}))</f>
        <v>0</v>
      </c>
      <c r="N110" s="426">
        <f>AR110</f>
        <v>176.17</v>
      </c>
      <c r="O110" s="132"/>
      <c r="P110" s="129">
        <v>0</v>
      </c>
      <c r="Q110" s="522"/>
      <c r="R110" s="521">
        <v>0</v>
      </c>
      <c r="S110" s="161"/>
      <c r="T110" s="160">
        <v>0</v>
      </c>
      <c r="U110" s="162"/>
      <c r="V110" s="160">
        <v>0</v>
      </c>
      <c r="W110" s="156">
        <v>176.17</v>
      </c>
      <c r="X110" s="409">
        <v>7423</v>
      </c>
      <c r="Y110" s="491"/>
      <c r="Z110" s="492">
        <v>0</v>
      </c>
      <c r="AA110" s="162"/>
      <c r="AB110" s="409">
        <v>0</v>
      </c>
      <c r="AC110" s="161"/>
      <c r="AD110" s="154">
        <v>0</v>
      </c>
      <c r="AE110" s="162"/>
      <c r="AF110" s="154">
        <v>0</v>
      </c>
      <c r="AH110" s="172"/>
      <c r="AI110" s="323"/>
      <c r="AJ110" s="324">
        <f>W110</f>
        <v>176.17</v>
      </c>
      <c r="AK110" s="324"/>
      <c r="AL110" s="324"/>
      <c r="AM110" s="395"/>
      <c r="AN110" s="422"/>
      <c r="AO110" s="324"/>
      <c r="AP110" s="324"/>
      <c r="AQ110" s="395"/>
      <c r="AR110" s="397">
        <f>AVERAGE(AI110:AQ110)</f>
        <v>176.17</v>
      </c>
    </row>
    <row r="111" spans="1:44" x14ac:dyDescent="0.2">
      <c r="A111" s="230">
        <v>47</v>
      </c>
      <c r="B111" s="226" t="s">
        <v>237</v>
      </c>
      <c r="C111" s="226" t="s">
        <v>238</v>
      </c>
      <c r="D111" s="227" t="s">
        <v>82</v>
      </c>
      <c r="E111" s="228" t="s">
        <v>24</v>
      </c>
      <c r="F111" s="232">
        <v>18167</v>
      </c>
      <c r="G111" s="206">
        <f t="shared" ref="G104:G118" ca="1" si="28">INT((NOW()-F111)/365.25)</f>
        <v>68</v>
      </c>
      <c r="H111" s="109" t="str">
        <f t="shared" ref="H104:H118" ca="1" si="29">IF(G111&gt;59.99,"Super Senior",IF(G111&gt;49.99,"Senior",IF(G111&gt;22.99,"Adulto",IF(G111&gt;16.99,"SUB-23",IF(G111&gt;13.99,"SUB-16",IF(G111&gt;0.01,"SUB-14"))))))</f>
        <v>Super Senior</v>
      </c>
      <c r="I111" s="228">
        <v>1</v>
      </c>
      <c r="J111" s="228">
        <v>1</v>
      </c>
      <c r="K111" s="507">
        <f t="shared" ref="K97:K128" si="30">L111+M111+AF111</f>
        <v>7248</v>
      </c>
      <c r="L111" s="501">
        <f>SUM(LARGE(X111:X111:AB111:AB111:AD111:AD111:Z111:Z111,{1;2}))</f>
        <v>5373</v>
      </c>
      <c r="M111" s="486">
        <f>SUM(LARGE(P111:P111:R111:R111:T111:T111:V111:V111,{1;2}))</f>
        <v>1875</v>
      </c>
      <c r="N111" s="426">
        <f t="shared" ref="N97:N128" si="31">AR111</f>
        <v>159.23500000000001</v>
      </c>
      <c r="O111" s="132">
        <v>162.80000000000001</v>
      </c>
      <c r="P111" s="129">
        <f>'TAÇA SP 2018 - 28012018'!E65</f>
        <v>1875</v>
      </c>
      <c r="Q111" s="522"/>
      <c r="R111" s="521">
        <v>0</v>
      </c>
      <c r="S111" s="161"/>
      <c r="T111" s="160">
        <v>0</v>
      </c>
      <c r="U111" s="162"/>
      <c r="V111" s="160">
        <v>0</v>
      </c>
      <c r="W111" s="156">
        <v>155.66999999999999</v>
      </c>
      <c r="X111" s="409">
        <v>5373</v>
      </c>
      <c r="Y111" s="491"/>
      <c r="Z111" s="492">
        <v>0</v>
      </c>
      <c r="AA111" s="162"/>
      <c r="AB111" s="409">
        <v>0</v>
      </c>
      <c r="AC111" s="161"/>
      <c r="AD111" s="154">
        <v>0</v>
      </c>
      <c r="AE111" s="162"/>
      <c r="AF111" s="154">
        <v>0</v>
      </c>
      <c r="AH111" s="172"/>
      <c r="AI111" s="323"/>
      <c r="AJ111" s="324">
        <f t="shared" ref="AJ106:AJ118" si="32">W111</f>
        <v>155.66999999999999</v>
      </c>
      <c r="AK111" s="324"/>
      <c r="AL111" s="324"/>
      <c r="AM111" s="395"/>
      <c r="AN111" s="422">
        <f>O111</f>
        <v>162.80000000000001</v>
      </c>
      <c r="AO111" s="324"/>
      <c r="AP111" s="324"/>
      <c r="AQ111" s="395"/>
      <c r="AR111" s="397">
        <f t="shared" ref="AR97:AR128" si="33">AVERAGE(AI111:AQ111)</f>
        <v>159.23500000000001</v>
      </c>
    </row>
    <row r="112" spans="1:44" x14ac:dyDescent="0.2">
      <c r="A112" s="230">
        <v>48</v>
      </c>
      <c r="B112" s="226"/>
      <c r="C112" s="226"/>
      <c r="D112" s="227" t="s">
        <v>168</v>
      </c>
      <c r="E112" s="228" t="s">
        <v>19</v>
      </c>
      <c r="F112" s="231">
        <v>20802</v>
      </c>
      <c r="G112" s="206">
        <f t="shared" ca="1" si="28"/>
        <v>61</v>
      </c>
      <c r="H112" s="109" t="str">
        <f t="shared" ca="1" si="29"/>
        <v>Super Senior</v>
      </c>
      <c r="I112" s="228">
        <v>1</v>
      </c>
      <c r="J112" s="228">
        <v>0</v>
      </c>
      <c r="K112" s="507">
        <f t="shared" si="30"/>
        <v>7156</v>
      </c>
      <c r="L112" s="501">
        <f>SUM(LARGE(X112:X112:AB112:AB112:AD112:AD112:Z112:Z112,{1;2}))</f>
        <v>7156</v>
      </c>
      <c r="M112" s="486">
        <f>SUM(LARGE(P112:P112:R112:R112:T112:T112:V112:V112,{1;2}))</f>
        <v>0</v>
      </c>
      <c r="N112" s="426">
        <f t="shared" si="31"/>
        <v>173.5</v>
      </c>
      <c r="O112" s="132"/>
      <c r="P112" s="129">
        <v>0</v>
      </c>
      <c r="Q112" s="522"/>
      <c r="R112" s="521">
        <v>0</v>
      </c>
      <c r="S112" s="161"/>
      <c r="T112" s="160">
        <v>0</v>
      </c>
      <c r="U112" s="162"/>
      <c r="V112" s="160">
        <v>0</v>
      </c>
      <c r="W112" s="156">
        <v>173.5</v>
      </c>
      <c r="X112" s="409">
        <v>7156</v>
      </c>
      <c r="Y112" s="491"/>
      <c r="Z112" s="492">
        <v>0</v>
      </c>
      <c r="AA112" s="162"/>
      <c r="AB112" s="409">
        <v>0</v>
      </c>
      <c r="AC112" s="161"/>
      <c r="AD112" s="154">
        <v>0</v>
      </c>
      <c r="AE112" s="162"/>
      <c r="AF112" s="154">
        <v>0</v>
      </c>
      <c r="AH112" s="172"/>
      <c r="AI112" s="323"/>
      <c r="AJ112" s="324">
        <f t="shared" si="32"/>
        <v>173.5</v>
      </c>
      <c r="AK112" s="324"/>
      <c r="AL112" s="324"/>
      <c r="AM112" s="395"/>
      <c r="AN112" s="422"/>
      <c r="AO112" s="324"/>
      <c r="AP112" s="324"/>
      <c r="AQ112" s="395"/>
      <c r="AR112" s="397">
        <f t="shared" si="33"/>
        <v>173.5</v>
      </c>
    </row>
    <row r="113" spans="1:44" x14ac:dyDescent="0.2">
      <c r="A113" s="230">
        <v>49</v>
      </c>
      <c r="B113" s="226"/>
      <c r="C113" s="226"/>
      <c r="D113" s="227" t="s">
        <v>708</v>
      </c>
      <c r="E113" s="228" t="s">
        <v>19</v>
      </c>
      <c r="F113" s="231">
        <v>20802</v>
      </c>
      <c r="G113" s="206">
        <f t="shared" ca="1" si="28"/>
        <v>61</v>
      </c>
      <c r="H113" s="109" t="str">
        <f t="shared" ca="1" si="29"/>
        <v>Super Senior</v>
      </c>
      <c r="I113" s="228">
        <v>1</v>
      </c>
      <c r="J113" s="228">
        <v>0</v>
      </c>
      <c r="K113" s="507">
        <f t="shared" si="30"/>
        <v>6912</v>
      </c>
      <c r="L113" s="501">
        <f>SUM(LARGE(X113:X113:AB113:AB113:AD113:AD113:Z113:Z113,{1;2}))</f>
        <v>6912</v>
      </c>
      <c r="M113" s="486">
        <f>SUM(LARGE(P113:P113:R113:R113:T113:T113:V113:V113,{1;2}))</f>
        <v>0</v>
      </c>
      <c r="N113" s="426">
        <f t="shared" si="31"/>
        <v>171.06</v>
      </c>
      <c r="O113" s="132"/>
      <c r="P113" s="129">
        <v>0</v>
      </c>
      <c r="Q113" s="522"/>
      <c r="R113" s="521">
        <v>0</v>
      </c>
      <c r="S113" s="161"/>
      <c r="T113" s="160">
        <v>0</v>
      </c>
      <c r="U113" s="162"/>
      <c r="V113" s="160">
        <v>0</v>
      </c>
      <c r="W113" s="156">
        <v>171.06</v>
      </c>
      <c r="X113" s="409">
        <v>6912</v>
      </c>
      <c r="Y113" s="491"/>
      <c r="Z113" s="492">
        <v>0</v>
      </c>
      <c r="AA113" s="162"/>
      <c r="AB113" s="409">
        <v>0</v>
      </c>
      <c r="AC113" s="161"/>
      <c r="AD113" s="154">
        <v>0</v>
      </c>
      <c r="AE113" s="162"/>
      <c r="AF113" s="154">
        <v>0</v>
      </c>
      <c r="AH113" s="172"/>
      <c r="AI113" s="323"/>
      <c r="AJ113" s="324">
        <f t="shared" si="32"/>
        <v>171.06</v>
      </c>
      <c r="AK113" s="324"/>
      <c r="AL113" s="324"/>
      <c r="AM113" s="395"/>
      <c r="AN113" s="422"/>
      <c r="AO113" s="324"/>
      <c r="AP113" s="324"/>
      <c r="AQ113" s="395"/>
      <c r="AR113" s="397">
        <f t="shared" si="33"/>
        <v>171.06</v>
      </c>
    </row>
    <row r="114" spans="1:44" x14ac:dyDescent="0.2">
      <c r="A114" s="230">
        <v>50</v>
      </c>
      <c r="B114" s="226"/>
      <c r="C114" s="226"/>
      <c r="D114" s="227" t="s">
        <v>675</v>
      </c>
      <c r="E114" s="228" t="s">
        <v>107</v>
      </c>
      <c r="F114" s="231">
        <v>20802</v>
      </c>
      <c r="G114" s="206">
        <f t="shared" ca="1" si="28"/>
        <v>61</v>
      </c>
      <c r="H114" s="109" t="str">
        <f t="shared" ca="1" si="29"/>
        <v>Super Senior</v>
      </c>
      <c r="I114" s="228">
        <v>1</v>
      </c>
      <c r="J114" s="228">
        <v>0</v>
      </c>
      <c r="K114" s="507">
        <f t="shared" si="30"/>
        <v>6662</v>
      </c>
      <c r="L114" s="501">
        <f>SUM(LARGE(X114:X114:AB114:AB114:AD114:AD114:Z114:Z114,{1;2}))</f>
        <v>6662</v>
      </c>
      <c r="M114" s="486">
        <f>SUM(LARGE(P114:P114:R114:R114:T114:T114:V114:V114,{1;2}))</f>
        <v>0</v>
      </c>
      <c r="N114" s="426">
        <f t="shared" si="31"/>
        <v>168.56</v>
      </c>
      <c r="O114" s="132"/>
      <c r="P114" s="129">
        <v>0</v>
      </c>
      <c r="Q114" s="522"/>
      <c r="R114" s="521">
        <v>0</v>
      </c>
      <c r="S114" s="161"/>
      <c r="T114" s="160">
        <v>0</v>
      </c>
      <c r="U114" s="162"/>
      <c r="V114" s="160">
        <v>0</v>
      </c>
      <c r="W114" s="156">
        <v>168.56</v>
      </c>
      <c r="X114" s="409">
        <v>6662</v>
      </c>
      <c r="Y114" s="491"/>
      <c r="Z114" s="492">
        <v>0</v>
      </c>
      <c r="AA114" s="162"/>
      <c r="AB114" s="409">
        <v>0</v>
      </c>
      <c r="AC114" s="161"/>
      <c r="AD114" s="154">
        <v>0</v>
      </c>
      <c r="AE114" s="162"/>
      <c r="AF114" s="154">
        <v>0</v>
      </c>
      <c r="AH114" s="172"/>
      <c r="AI114" s="323"/>
      <c r="AJ114" s="324">
        <f t="shared" si="32"/>
        <v>168.56</v>
      </c>
      <c r="AK114" s="324"/>
      <c r="AL114" s="324"/>
      <c r="AM114" s="395"/>
      <c r="AN114" s="422"/>
      <c r="AO114" s="324"/>
      <c r="AP114" s="324"/>
      <c r="AQ114" s="395"/>
      <c r="AR114" s="397">
        <f t="shared" si="33"/>
        <v>168.56</v>
      </c>
    </row>
    <row r="115" spans="1:44" x14ac:dyDescent="0.2">
      <c r="A115" s="230">
        <v>51</v>
      </c>
      <c r="B115" s="226"/>
      <c r="C115" s="226"/>
      <c r="D115" s="227" t="s">
        <v>673</v>
      </c>
      <c r="E115" s="228"/>
      <c r="F115" s="231">
        <v>20802</v>
      </c>
      <c r="G115" s="206">
        <f t="shared" ca="1" si="28"/>
        <v>61</v>
      </c>
      <c r="H115" s="109" t="str">
        <f t="shared" ca="1" si="29"/>
        <v>Super Senior</v>
      </c>
      <c r="I115" s="228">
        <v>1</v>
      </c>
      <c r="J115" s="228">
        <v>0</v>
      </c>
      <c r="K115" s="507">
        <f t="shared" si="30"/>
        <v>6339</v>
      </c>
      <c r="L115" s="501">
        <f>SUM(LARGE(X115:X115:AB115:AB115:AD115:AD115:Z115:Z115,{1;2}))</f>
        <v>6339</v>
      </c>
      <c r="M115" s="486">
        <f>SUM(LARGE(P115:P115:R115:R115:T115:T115:V115:V115,{1;2}))</f>
        <v>0</v>
      </c>
      <c r="N115" s="426">
        <f t="shared" si="31"/>
        <v>165.33</v>
      </c>
      <c r="O115" s="132"/>
      <c r="P115" s="129">
        <v>0</v>
      </c>
      <c r="Q115" s="522"/>
      <c r="R115" s="521">
        <v>0</v>
      </c>
      <c r="S115" s="161"/>
      <c r="T115" s="160">
        <v>0</v>
      </c>
      <c r="U115" s="162"/>
      <c r="V115" s="160">
        <v>0</v>
      </c>
      <c r="W115" s="156">
        <v>165.33</v>
      </c>
      <c r="X115" s="409">
        <v>6339</v>
      </c>
      <c r="Y115" s="491"/>
      <c r="Z115" s="492">
        <v>0</v>
      </c>
      <c r="AA115" s="162"/>
      <c r="AB115" s="409">
        <v>0</v>
      </c>
      <c r="AC115" s="161"/>
      <c r="AD115" s="154">
        <v>0</v>
      </c>
      <c r="AE115" s="162"/>
      <c r="AF115" s="154">
        <v>0</v>
      </c>
      <c r="AH115" s="172"/>
      <c r="AI115" s="323"/>
      <c r="AJ115" s="324">
        <f t="shared" si="32"/>
        <v>165.33</v>
      </c>
      <c r="AK115" s="324"/>
      <c r="AL115" s="324"/>
      <c r="AM115" s="395"/>
      <c r="AN115" s="422"/>
      <c r="AO115" s="324"/>
      <c r="AP115" s="324"/>
      <c r="AQ115" s="395"/>
      <c r="AR115" s="397">
        <f t="shared" si="33"/>
        <v>165.33</v>
      </c>
    </row>
    <row r="116" spans="1:44" x14ac:dyDescent="0.2">
      <c r="A116" s="230">
        <v>52</v>
      </c>
      <c r="B116" s="226"/>
      <c r="C116" s="226"/>
      <c r="D116" s="227" t="s">
        <v>217</v>
      </c>
      <c r="E116" s="228" t="s">
        <v>22</v>
      </c>
      <c r="F116" s="231">
        <v>20802</v>
      </c>
      <c r="G116" s="206">
        <f t="shared" ca="1" si="28"/>
        <v>61</v>
      </c>
      <c r="H116" s="109" t="str">
        <f t="shared" ca="1" si="29"/>
        <v>Super Senior</v>
      </c>
      <c r="I116" s="228">
        <v>1</v>
      </c>
      <c r="J116" s="228">
        <v>0</v>
      </c>
      <c r="K116" s="507">
        <f t="shared" si="30"/>
        <v>6273</v>
      </c>
      <c r="L116" s="501">
        <f>SUM(LARGE(X116:X116:AB116:AB116:AD116:AD116:Z116:Z116,{1;2}))</f>
        <v>6273</v>
      </c>
      <c r="M116" s="486">
        <f>SUM(LARGE(P116:P116:R116:R116:T116:T116:V116:V116,{1;2}))</f>
        <v>0</v>
      </c>
      <c r="N116" s="426">
        <f t="shared" si="31"/>
        <v>164.67</v>
      </c>
      <c r="O116" s="132"/>
      <c r="P116" s="129">
        <v>0</v>
      </c>
      <c r="Q116" s="522"/>
      <c r="R116" s="521">
        <v>0</v>
      </c>
      <c r="S116" s="161"/>
      <c r="T116" s="160">
        <v>0</v>
      </c>
      <c r="U116" s="162"/>
      <c r="V116" s="160">
        <v>0</v>
      </c>
      <c r="W116" s="156">
        <v>164.67</v>
      </c>
      <c r="X116" s="409">
        <v>6273</v>
      </c>
      <c r="Y116" s="491"/>
      <c r="Z116" s="492">
        <v>0</v>
      </c>
      <c r="AA116" s="162"/>
      <c r="AB116" s="409">
        <v>0</v>
      </c>
      <c r="AC116" s="161"/>
      <c r="AD116" s="154">
        <v>0</v>
      </c>
      <c r="AE116" s="162"/>
      <c r="AF116" s="154">
        <v>0</v>
      </c>
      <c r="AH116" s="172"/>
      <c r="AI116" s="323"/>
      <c r="AJ116" s="324">
        <f t="shared" si="32"/>
        <v>164.67</v>
      </c>
      <c r="AK116" s="324"/>
      <c r="AL116" s="324"/>
      <c r="AM116" s="395"/>
      <c r="AN116" s="422"/>
      <c r="AO116" s="324"/>
      <c r="AP116" s="324"/>
      <c r="AQ116" s="395"/>
      <c r="AR116" s="397">
        <f t="shared" si="33"/>
        <v>164.67</v>
      </c>
    </row>
    <row r="117" spans="1:44" x14ac:dyDescent="0.2">
      <c r="A117" s="230">
        <v>53</v>
      </c>
      <c r="B117" s="226"/>
      <c r="C117" s="226"/>
      <c r="D117" s="227" t="s">
        <v>674</v>
      </c>
      <c r="E117" s="228" t="s">
        <v>97</v>
      </c>
      <c r="F117" s="231">
        <v>20802</v>
      </c>
      <c r="G117" s="206">
        <f t="shared" ca="1" si="28"/>
        <v>61</v>
      </c>
      <c r="H117" s="109" t="str">
        <f t="shared" ca="1" si="29"/>
        <v>Super Senior</v>
      </c>
      <c r="I117" s="228">
        <v>1</v>
      </c>
      <c r="J117" s="228">
        <v>0</v>
      </c>
      <c r="K117" s="507">
        <f t="shared" si="30"/>
        <v>5850</v>
      </c>
      <c r="L117" s="501">
        <f>SUM(LARGE(X117:X117:AB117:AB117:AD117:AD117:Z117:Z117,{1;2}))</f>
        <v>5850</v>
      </c>
      <c r="M117" s="486">
        <f>SUM(LARGE(P117:P117:R117:R117:T117:T117:V117:V117,{1;2}))</f>
        <v>0</v>
      </c>
      <c r="N117" s="426">
        <f t="shared" si="31"/>
        <v>160.44</v>
      </c>
      <c r="O117" s="132"/>
      <c r="P117" s="129">
        <v>0</v>
      </c>
      <c r="Q117" s="522"/>
      <c r="R117" s="521">
        <v>0</v>
      </c>
      <c r="S117" s="161"/>
      <c r="T117" s="160">
        <v>0</v>
      </c>
      <c r="U117" s="162"/>
      <c r="V117" s="160">
        <v>0</v>
      </c>
      <c r="W117" s="156">
        <v>160.44</v>
      </c>
      <c r="X117" s="409">
        <v>5850</v>
      </c>
      <c r="Y117" s="491"/>
      <c r="Z117" s="492">
        <v>0</v>
      </c>
      <c r="AA117" s="162"/>
      <c r="AB117" s="409">
        <v>0</v>
      </c>
      <c r="AC117" s="161"/>
      <c r="AD117" s="154">
        <v>0</v>
      </c>
      <c r="AE117" s="162"/>
      <c r="AF117" s="154">
        <v>0</v>
      </c>
      <c r="AH117" s="172"/>
      <c r="AI117" s="323"/>
      <c r="AJ117" s="324">
        <f t="shared" si="32"/>
        <v>160.44</v>
      </c>
      <c r="AK117" s="324"/>
      <c r="AL117" s="324"/>
      <c r="AM117" s="395"/>
      <c r="AN117" s="422"/>
      <c r="AO117" s="324"/>
      <c r="AP117" s="324"/>
      <c r="AQ117" s="395"/>
      <c r="AR117" s="397">
        <f t="shared" si="33"/>
        <v>160.44</v>
      </c>
    </row>
    <row r="118" spans="1:44" x14ac:dyDescent="0.2">
      <c r="A118" s="230">
        <v>54</v>
      </c>
      <c r="B118" s="226"/>
      <c r="C118" s="226"/>
      <c r="D118" s="227" t="s">
        <v>188</v>
      </c>
      <c r="E118" s="228" t="s">
        <v>19</v>
      </c>
      <c r="F118" s="231">
        <v>20802</v>
      </c>
      <c r="G118" s="206">
        <f t="shared" ca="1" si="28"/>
        <v>61</v>
      </c>
      <c r="H118" s="109" t="str">
        <f t="shared" ca="1" si="29"/>
        <v>Super Senior</v>
      </c>
      <c r="I118" s="228">
        <v>1</v>
      </c>
      <c r="J118" s="228">
        <v>0</v>
      </c>
      <c r="K118" s="507">
        <f t="shared" si="30"/>
        <v>5806</v>
      </c>
      <c r="L118" s="501">
        <f>SUM(LARGE(X118:X118:AB118:AB118:AD118:AD118:Z118:Z118,{1;2}))</f>
        <v>5806</v>
      </c>
      <c r="M118" s="486">
        <f>SUM(LARGE(P118:P118:R118:R118:T118:T118:V118:V118,{1;2}))</f>
        <v>0</v>
      </c>
      <c r="N118" s="426">
        <f t="shared" si="31"/>
        <v>159.38999999999999</v>
      </c>
      <c r="O118" s="132"/>
      <c r="P118" s="129">
        <v>0</v>
      </c>
      <c r="Q118" s="522"/>
      <c r="R118" s="521">
        <v>0</v>
      </c>
      <c r="S118" s="161"/>
      <c r="T118" s="160">
        <v>0</v>
      </c>
      <c r="U118" s="162"/>
      <c r="V118" s="160">
        <v>0</v>
      </c>
      <c r="W118" s="156">
        <v>159.38999999999999</v>
      </c>
      <c r="X118" s="409">
        <v>5806</v>
      </c>
      <c r="Y118" s="491"/>
      <c r="Z118" s="492">
        <v>0</v>
      </c>
      <c r="AA118" s="162"/>
      <c r="AB118" s="409">
        <v>0</v>
      </c>
      <c r="AC118" s="161"/>
      <c r="AD118" s="154">
        <v>0</v>
      </c>
      <c r="AE118" s="162"/>
      <c r="AF118" s="154">
        <v>0</v>
      </c>
      <c r="AH118" s="172"/>
      <c r="AI118" s="323"/>
      <c r="AJ118" s="324">
        <f t="shared" si="32"/>
        <v>159.38999999999999</v>
      </c>
      <c r="AK118" s="324"/>
      <c r="AL118" s="324"/>
      <c r="AM118" s="395"/>
      <c r="AN118" s="422"/>
      <c r="AO118" s="324"/>
      <c r="AP118" s="324"/>
      <c r="AQ118" s="395"/>
      <c r="AR118" s="397">
        <f t="shared" si="33"/>
        <v>159.38999999999999</v>
      </c>
    </row>
    <row r="119" spans="1:44" x14ac:dyDescent="0.2">
      <c r="A119" s="230">
        <v>55</v>
      </c>
      <c r="B119" s="226"/>
      <c r="C119" s="226"/>
      <c r="D119" s="227" t="s">
        <v>729</v>
      </c>
      <c r="E119" s="228"/>
      <c r="F119" s="231"/>
      <c r="G119" s="206"/>
      <c r="H119" s="109"/>
      <c r="I119" s="228">
        <v>1</v>
      </c>
      <c r="J119" s="228">
        <v>0</v>
      </c>
      <c r="K119" s="507">
        <f t="shared" si="30"/>
        <v>5404.38</v>
      </c>
      <c r="L119" s="501">
        <f>SUM(LARGE(X119:X119:AB119:AB119:AD119:AD119:Z119:Z119,{1;2}))</f>
        <v>5404.38</v>
      </c>
      <c r="M119" s="486">
        <f>SUM(LARGE(P119:P119:R119:R119:T119:T119:V119:V119,{1;2}))</f>
        <v>0</v>
      </c>
      <c r="N119" s="426">
        <f t="shared" si="31"/>
        <v>145.38</v>
      </c>
      <c r="O119" s="132"/>
      <c r="P119" s="129">
        <v>0</v>
      </c>
      <c r="Q119" s="522"/>
      <c r="R119" s="521">
        <v>0</v>
      </c>
      <c r="S119" s="161"/>
      <c r="T119" s="160">
        <v>0</v>
      </c>
      <c r="U119" s="162"/>
      <c r="V119" s="160">
        <v>0</v>
      </c>
      <c r="W119" s="156"/>
      <c r="X119" s="409">
        <v>0</v>
      </c>
      <c r="Y119" s="491"/>
      <c r="Z119" s="492">
        <v>0</v>
      </c>
      <c r="AA119" s="162">
        <v>145.38</v>
      </c>
      <c r="AB119" s="409">
        <v>5259</v>
      </c>
      <c r="AC119" s="161"/>
      <c r="AD119" s="154">
        <v>0</v>
      </c>
      <c r="AE119" s="162"/>
      <c r="AF119" s="154">
        <v>0</v>
      </c>
      <c r="AH119" s="172"/>
      <c r="AI119" s="323"/>
      <c r="AJ119" s="324"/>
      <c r="AK119" s="324"/>
      <c r="AL119" s="324">
        <f>AA119</f>
        <v>145.38</v>
      </c>
      <c r="AM119" s="395"/>
      <c r="AN119" s="422"/>
      <c r="AO119" s="324"/>
      <c r="AP119" s="324"/>
      <c r="AQ119" s="395"/>
      <c r="AR119" s="397">
        <f t="shared" si="33"/>
        <v>145.38</v>
      </c>
    </row>
    <row r="120" spans="1:44" x14ac:dyDescent="0.2">
      <c r="A120" s="230">
        <v>56</v>
      </c>
      <c r="B120" s="226"/>
      <c r="C120" s="226"/>
      <c r="D120" s="227" t="s">
        <v>676</v>
      </c>
      <c r="E120" s="228" t="s">
        <v>97</v>
      </c>
      <c r="F120" s="231"/>
      <c r="G120" s="206"/>
      <c r="H120" s="109"/>
      <c r="I120" s="228">
        <v>1</v>
      </c>
      <c r="J120" s="228">
        <v>0</v>
      </c>
      <c r="K120" s="507">
        <f t="shared" si="30"/>
        <v>5345</v>
      </c>
      <c r="L120" s="501">
        <f>SUM(LARGE(X120:X120:AB120:AB120:AD120:AD120:Z120:Z120,{1;2}))</f>
        <v>5345</v>
      </c>
      <c r="M120" s="486">
        <f>SUM(LARGE(P120:P120:R120:R120:T120:T120:V120:V120,{1;2}))</f>
        <v>0</v>
      </c>
      <c r="N120" s="426">
        <f t="shared" si="31"/>
        <v>155.38999999999999</v>
      </c>
      <c r="O120" s="132"/>
      <c r="P120" s="129">
        <v>0</v>
      </c>
      <c r="Q120" s="522"/>
      <c r="R120" s="521">
        <v>0</v>
      </c>
      <c r="S120" s="161"/>
      <c r="T120" s="160">
        <v>0</v>
      </c>
      <c r="U120" s="162"/>
      <c r="V120" s="160">
        <v>0</v>
      </c>
      <c r="W120" s="156">
        <v>155.38999999999999</v>
      </c>
      <c r="X120" s="409">
        <v>5345</v>
      </c>
      <c r="Y120" s="491"/>
      <c r="Z120" s="492">
        <v>0</v>
      </c>
      <c r="AA120" s="162"/>
      <c r="AB120" s="409">
        <v>0</v>
      </c>
      <c r="AC120" s="161"/>
      <c r="AD120" s="154">
        <v>0</v>
      </c>
      <c r="AE120" s="162"/>
      <c r="AF120" s="154">
        <v>0</v>
      </c>
      <c r="AH120" s="172"/>
      <c r="AI120" s="323"/>
      <c r="AJ120" s="324">
        <f>W120</f>
        <v>155.38999999999999</v>
      </c>
      <c r="AK120" s="324"/>
      <c r="AL120" s="324"/>
      <c r="AM120" s="395"/>
      <c r="AN120" s="422"/>
      <c r="AO120" s="324"/>
      <c r="AP120" s="324"/>
      <c r="AQ120" s="395"/>
      <c r="AR120" s="397">
        <f t="shared" si="33"/>
        <v>155.38999999999999</v>
      </c>
    </row>
    <row r="121" spans="1:44" x14ac:dyDescent="0.2">
      <c r="A121" s="230">
        <v>57</v>
      </c>
      <c r="B121" s="226"/>
      <c r="C121" s="226"/>
      <c r="D121" s="227" t="s">
        <v>678</v>
      </c>
      <c r="E121" s="228" t="s">
        <v>107</v>
      </c>
      <c r="F121" s="231">
        <v>20802</v>
      </c>
      <c r="G121" s="206">
        <f ca="1">INT((NOW()-F121)/365.25)</f>
        <v>61</v>
      </c>
      <c r="H121" s="109" t="str">
        <f ca="1">IF(G121&gt;59.99,"Super Senior",IF(G121&gt;49.99,"Senior",IF(G121&gt;22.99,"Adulto",IF(G121&gt;16.99,"SUB-23",IF(G121&gt;13.99,"SUB-16",IF(G121&gt;0.01,"SUB-14"))))))</f>
        <v>Super Senior</v>
      </c>
      <c r="I121" s="228">
        <v>1</v>
      </c>
      <c r="J121" s="228">
        <v>0</v>
      </c>
      <c r="K121" s="507">
        <f t="shared" si="30"/>
        <v>5334</v>
      </c>
      <c r="L121" s="501">
        <f>SUM(LARGE(X121:X121:AB121:AB121:AD121:AD121:Z121:Z121,{1;2}))</f>
        <v>5334</v>
      </c>
      <c r="M121" s="486">
        <f>SUM(LARGE(P121:P121:R121:R121:T121:T121:V121:V121,{1;2}))</f>
        <v>0</v>
      </c>
      <c r="N121" s="426">
        <f t="shared" si="31"/>
        <v>155.28</v>
      </c>
      <c r="O121" s="132"/>
      <c r="P121" s="129">
        <v>0</v>
      </c>
      <c r="Q121" s="522"/>
      <c r="R121" s="521">
        <v>0</v>
      </c>
      <c r="S121" s="161"/>
      <c r="T121" s="160">
        <v>0</v>
      </c>
      <c r="U121" s="162"/>
      <c r="V121" s="160">
        <v>0</v>
      </c>
      <c r="W121" s="156">
        <v>155.28</v>
      </c>
      <c r="X121" s="409">
        <v>5334</v>
      </c>
      <c r="Y121" s="491"/>
      <c r="Z121" s="492">
        <v>0</v>
      </c>
      <c r="AA121" s="162"/>
      <c r="AB121" s="409">
        <v>0</v>
      </c>
      <c r="AC121" s="161"/>
      <c r="AD121" s="154">
        <v>0</v>
      </c>
      <c r="AE121" s="162"/>
      <c r="AF121" s="154">
        <v>0</v>
      </c>
      <c r="AH121" s="172"/>
      <c r="AI121" s="323"/>
      <c r="AJ121" s="324">
        <f>W121</f>
        <v>155.28</v>
      </c>
      <c r="AK121" s="324"/>
      <c r="AL121" s="324"/>
      <c r="AM121" s="395"/>
      <c r="AN121" s="422"/>
      <c r="AO121" s="324"/>
      <c r="AP121" s="324"/>
      <c r="AQ121" s="395"/>
      <c r="AR121" s="397">
        <f t="shared" si="33"/>
        <v>155.28</v>
      </c>
    </row>
    <row r="122" spans="1:44" x14ac:dyDescent="0.2">
      <c r="A122" s="230">
        <v>58</v>
      </c>
      <c r="B122" s="226"/>
      <c r="C122" s="226"/>
      <c r="D122" s="227" t="s">
        <v>677</v>
      </c>
      <c r="E122" s="228" t="s">
        <v>97</v>
      </c>
      <c r="F122" s="231"/>
      <c r="G122" s="206"/>
      <c r="H122" s="109"/>
      <c r="I122" s="228">
        <v>1</v>
      </c>
      <c r="J122" s="228">
        <v>0</v>
      </c>
      <c r="K122" s="507">
        <f t="shared" si="30"/>
        <v>4945</v>
      </c>
      <c r="L122" s="501">
        <f>SUM(LARGE(X122:X122:AB122:AB122:AD122:AD122:Z122:Z122,{1;2}))</f>
        <v>4945</v>
      </c>
      <c r="M122" s="486">
        <f>SUM(LARGE(P122:P122:R122:R122:T122:T122:V122:V122,{1;2}))</f>
        <v>0</v>
      </c>
      <c r="N122" s="426">
        <f t="shared" si="31"/>
        <v>151.38999999999999</v>
      </c>
      <c r="O122" s="132"/>
      <c r="P122" s="129">
        <v>0</v>
      </c>
      <c r="Q122" s="522"/>
      <c r="R122" s="521">
        <v>0</v>
      </c>
      <c r="S122" s="161"/>
      <c r="T122" s="160">
        <v>0</v>
      </c>
      <c r="U122" s="162"/>
      <c r="V122" s="160">
        <v>0</v>
      </c>
      <c r="W122" s="156">
        <v>151.38999999999999</v>
      </c>
      <c r="X122" s="409">
        <v>4945</v>
      </c>
      <c r="Y122" s="491"/>
      <c r="Z122" s="492">
        <v>0</v>
      </c>
      <c r="AA122" s="162"/>
      <c r="AB122" s="409">
        <v>0</v>
      </c>
      <c r="AC122" s="161"/>
      <c r="AD122" s="154">
        <v>0</v>
      </c>
      <c r="AE122" s="162"/>
      <c r="AF122" s="154">
        <v>0</v>
      </c>
      <c r="AH122" s="172"/>
      <c r="AI122" s="323"/>
      <c r="AJ122" s="324">
        <f>W122</f>
        <v>151.38999999999999</v>
      </c>
      <c r="AK122" s="324"/>
      <c r="AL122" s="324"/>
      <c r="AM122" s="395"/>
      <c r="AN122" s="422"/>
      <c r="AO122" s="324"/>
      <c r="AP122" s="324"/>
      <c r="AQ122" s="395"/>
      <c r="AR122" s="397">
        <f t="shared" si="33"/>
        <v>151.38999999999999</v>
      </c>
    </row>
    <row r="123" spans="1:44" x14ac:dyDescent="0.2">
      <c r="A123" s="230">
        <v>59</v>
      </c>
      <c r="B123" s="226"/>
      <c r="C123" s="226"/>
      <c r="D123" s="227" t="s">
        <v>244</v>
      </c>
      <c r="E123" s="228" t="s">
        <v>107</v>
      </c>
      <c r="F123" s="231"/>
      <c r="G123" s="206"/>
      <c r="H123" s="109"/>
      <c r="I123" s="228">
        <v>1</v>
      </c>
      <c r="J123" s="228">
        <v>0</v>
      </c>
      <c r="K123" s="507">
        <f t="shared" si="30"/>
        <v>4712</v>
      </c>
      <c r="L123" s="501">
        <f>SUM(LARGE(X123:X123:AB123:AB123:AD123:AD123:Z123:Z123,{1;2}))</f>
        <v>4712</v>
      </c>
      <c r="M123" s="486">
        <f>SUM(LARGE(P123:P123:R123:R123:T123:T123:V123:V123,{1;2}))</f>
        <v>0</v>
      </c>
      <c r="N123" s="426">
        <f t="shared" si="31"/>
        <v>149.06</v>
      </c>
      <c r="O123" s="132"/>
      <c r="P123" s="129">
        <v>0</v>
      </c>
      <c r="Q123" s="522"/>
      <c r="R123" s="521">
        <v>0</v>
      </c>
      <c r="S123" s="161"/>
      <c r="T123" s="160">
        <v>0</v>
      </c>
      <c r="U123" s="162"/>
      <c r="V123" s="160">
        <v>0</v>
      </c>
      <c r="W123" s="156">
        <v>149.06</v>
      </c>
      <c r="X123" s="409">
        <v>4712</v>
      </c>
      <c r="Y123" s="491"/>
      <c r="Z123" s="492">
        <v>0</v>
      </c>
      <c r="AA123" s="162"/>
      <c r="AB123" s="409">
        <v>0</v>
      </c>
      <c r="AC123" s="161"/>
      <c r="AD123" s="154">
        <v>0</v>
      </c>
      <c r="AE123" s="162"/>
      <c r="AF123" s="154">
        <v>0</v>
      </c>
      <c r="AH123" s="172"/>
      <c r="AI123" s="323"/>
      <c r="AJ123" s="324">
        <f>W123</f>
        <v>149.06</v>
      </c>
      <c r="AK123" s="324"/>
      <c r="AL123" s="324"/>
      <c r="AM123" s="395"/>
      <c r="AN123" s="422"/>
      <c r="AO123" s="324"/>
      <c r="AP123" s="324"/>
      <c r="AQ123" s="395"/>
      <c r="AR123" s="397">
        <f t="shared" si="33"/>
        <v>149.06</v>
      </c>
    </row>
    <row r="124" spans="1:44" x14ac:dyDescent="0.2">
      <c r="A124" s="230">
        <v>60</v>
      </c>
      <c r="B124" s="226"/>
      <c r="C124" s="226"/>
      <c r="D124" s="227" t="s">
        <v>222</v>
      </c>
      <c r="E124" s="228" t="s">
        <v>16</v>
      </c>
      <c r="F124" s="231">
        <v>20802</v>
      </c>
      <c r="G124" s="206">
        <f ca="1">INT((NOW()-F124)/365.25)</f>
        <v>61</v>
      </c>
      <c r="H124" s="109" t="str">
        <f ca="1">IF(G124&gt;59.99,"Super Senior",IF(G124&gt;49.99,"Senior",IF(G124&gt;22.99,"Adulto",IF(G124&gt;16.99,"SUB-23",IF(G124&gt;13.99,"SUB-16",IF(G124&gt;0.01,"SUB-14"))))))</f>
        <v>Super Senior</v>
      </c>
      <c r="I124" s="228">
        <v>1</v>
      </c>
      <c r="J124" s="228">
        <v>0</v>
      </c>
      <c r="K124" s="507">
        <f t="shared" si="30"/>
        <v>4500</v>
      </c>
      <c r="L124" s="501">
        <f>SUM(LARGE(X124:X124:AB124:AB124:AD124:AD124:Z124:Z124,{1;2}))</f>
        <v>4500</v>
      </c>
      <c r="M124" s="486">
        <f>SUM(LARGE(P124:P124:R124:R124:T124:T124:V124:V124,{1;2}))</f>
        <v>0</v>
      </c>
      <c r="N124" s="426">
        <f t="shared" si="31"/>
        <v>146.94</v>
      </c>
      <c r="O124" s="132"/>
      <c r="P124" s="129">
        <v>0</v>
      </c>
      <c r="Q124" s="522"/>
      <c r="R124" s="521">
        <v>0</v>
      </c>
      <c r="S124" s="161"/>
      <c r="T124" s="160">
        <v>0</v>
      </c>
      <c r="U124" s="162"/>
      <c r="V124" s="160">
        <v>0</v>
      </c>
      <c r="W124" s="156">
        <v>146.94</v>
      </c>
      <c r="X124" s="409">
        <v>4500</v>
      </c>
      <c r="Y124" s="491"/>
      <c r="Z124" s="492">
        <v>0</v>
      </c>
      <c r="AA124" s="162"/>
      <c r="AB124" s="409">
        <v>0</v>
      </c>
      <c r="AC124" s="161"/>
      <c r="AD124" s="154">
        <v>0</v>
      </c>
      <c r="AE124" s="162"/>
      <c r="AF124" s="154">
        <v>0</v>
      </c>
      <c r="AH124" s="172"/>
      <c r="AI124" s="323"/>
      <c r="AJ124" s="324">
        <f>W124</f>
        <v>146.94</v>
      </c>
      <c r="AK124" s="324"/>
      <c r="AL124" s="324"/>
      <c r="AM124" s="395"/>
      <c r="AN124" s="422"/>
      <c r="AO124" s="324"/>
      <c r="AP124" s="324"/>
      <c r="AQ124" s="395"/>
      <c r="AR124" s="397">
        <f t="shared" si="33"/>
        <v>146.94</v>
      </c>
    </row>
    <row r="125" spans="1:44" x14ac:dyDescent="0.2">
      <c r="A125" s="230">
        <v>61</v>
      </c>
      <c r="B125" s="226"/>
      <c r="C125" s="226"/>
      <c r="D125" s="227" t="s">
        <v>229</v>
      </c>
      <c r="E125" s="228" t="s">
        <v>97</v>
      </c>
      <c r="F125" s="228"/>
      <c r="G125" s="206"/>
      <c r="H125" s="109"/>
      <c r="I125" s="228">
        <v>1</v>
      </c>
      <c r="J125" s="228">
        <v>0</v>
      </c>
      <c r="K125" s="507">
        <f t="shared" si="30"/>
        <v>4284.1099999999997</v>
      </c>
      <c r="L125" s="501">
        <f>SUM(LARGE(X125:X125:AB125:AB125:AD125:AD125:Z125:Z125,{1;2}))</f>
        <v>4284.1099999999997</v>
      </c>
      <c r="M125" s="486">
        <f>SUM(LARGE(P125:P125:R125:R125:T125:T125:V125:V125,{1;2}))</f>
        <v>0</v>
      </c>
      <c r="N125" s="426">
        <f t="shared" si="31"/>
        <v>167.11</v>
      </c>
      <c r="O125" s="132"/>
      <c r="P125" s="129">
        <v>0</v>
      </c>
      <c r="Q125" s="522"/>
      <c r="R125" s="521">
        <v>0</v>
      </c>
      <c r="S125" s="161"/>
      <c r="T125" s="160">
        <v>0</v>
      </c>
      <c r="U125" s="162"/>
      <c r="V125" s="160">
        <v>0</v>
      </c>
      <c r="W125" s="156"/>
      <c r="X125" s="409">
        <v>0</v>
      </c>
      <c r="Y125" s="491">
        <v>167.11</v>
      </c>
      <c r="Z125" s="492">
        <v>4117</v>
      </c>
      <c r="AA125" s="162"/>
      <c r="AB125" s="409">
        <v>0</v>
      </c>
      <c r="AC125" s="161"/>
      <c r="AD125" s="154">
        <v>0</v>
      </c>
      <c r="AE125" s="162"/>
      <c r="AF125" s="154">
        <v>0</v>
      </c>
      <c r="AH125" s="172"/>
      <c r="AI125" s="323"/>
      <c r="AJ125" s="324"/>
      <c r="AK125" s="324">
        <f>Y125</f>
        <v>167.11</v>
      </c>
      <c r="AL125" s="324"/>
      <c r="AM125" s="395"/>
      <c r="AN125" s="422"/>
      <c r="AO125" s="324"/>
      <c r="AP125" s="324"/>
      <c r="AQ125" s="395"/>
      <c r="AR125" s="397">
        <f t="shared" si="33"/>
        <v>167.11</v>
      </c>
    </row>
    <row r="126" spans="1:44" x14ac:dyDescent="0.2">
      <c r="A126" s="230">
        <v>62</v>
      </c>
      <c r="B126" s="226" t="s">
        <v>134</v>
      </c>
      <c r="C126" s="226" t="s">
        <v>135</v>
      </c>
      <c r="D126" s="227" t="s">
        <v>64</v>
      </c>
      <c r="E126" s="228" t="s">
        <v>31</v>
      </c>
      <c r="F126" s="232">
        <v>29358</v>
      </c>
      <c r="G126" s="206">
        <f ca="1">INT((NOW()-F126)/365.25)</f>
        <v>38</v>
      </c>
      <c r="H126" s="109" t="str">
        <f ca="1">IF(G126&gt;59.99,"Super Senior",IF(G126&gt;49.99,"Senior",IF(G126&gt;22.99,"Adulto",IF(G126&gt;16.99,"SUB-23",IF(G126&gt;13.99,"SUB-16",IF(G126&gt;0.01,"SUB-14"))))))</f>
        <v>Adulto</v>
      </c>
      <c r="I126" s="228">
        <v>0</v>
      </c>
      <c r="J126" s="228">
        <v>1</v>
      </c>
      <c r="K126" s="507">
        <f t="shared" si="30"/>
        <v>3600</v>
      </c>
      <c r="L126" s="501">
        <f>SUM(LARGE(X126:X126:AB126:AB126:AD126:AD126:Z126:Z126,{1;2}))</f>
        <v>0</v>
      </c>
      <c r="M126" s="486">
        <f>SUM(LARGE(P126:P126:R126:R126:T126:T126:V126:V126,{1;2}))</f>
        <v>3600</v>
      </c>
      <c r="N126" s="426">
        <f t="shared" si="31"/>
        <v>180.05</v>
      </c>
      <c r="O126" s="132">
        <v>180.05</v>
      </c>
      <c r="P126" s="129">
        <f>'TAÇA SP 2018 - 28012018'!E49</f>
        <v>3600</v>
      </c>
      <c r="Q126" s="520"/>
      <c r="R126" s="521">
        <v>0</v>
      </c>
      <c r="S126" s="159"/>
      <c r="T126" s="160">
        <v>0</v>
      </c>
      <c r="U126" s="157"/>
      <c r="V126" s="160">
        <v>0</v>
      </c>
      <c r="W126" s="156"/>
      <c r="X126" s="409">
        <v>0</v>
      </c>
      <c r="Y126" s="491"/>
      <c r="Z126" s="492">
        <v>0</v>
      </c>
      <c r="AA126" s="157"/>
      <c r="AB126" s="409">
        <v>0</v>
      </c>
      <c r="AC126" s="159"/>
      <c r="AD126" s="154">
        <v>0</v>
      </c>
      <c r="AE126" s="157"/>
      <c r="AF126" s="154">
        <v>0</v>
      </c>
      <c r="AH126" s="172"/>
      <c r="AI126" s="323"/>
      <c r="AJ126" s="324"/>
      <c r="AK126" s="324"/>
      <c r="AL126" s="324"/>
      <c r="AM126" s="395"/>
      <c r="AN126" s="422">
        <f>O126</f>
        <v>180.05</v>
      </c>
      <c r="AO126" s="324"/>
      <c r="AP126" s="324"/>
      <c r="AQ126" s="395"/>
      <c r="AR126" s="397">
        <f t="shared" si="33"/>
        <v>180.05</v>
      </c>
    </row>
    <row r="127" spans="1:44" x14ac:dyDescent="0.2">
      <c r="A127" s="230">
        <v>63</v>
      </c>
      <c r="B127" s="226" t="s">
        <v>163</v>
      </c>
      <c r="C127" s="226" t="s">
        <v>226</v>
      </c>
      <c r="D127" s="227" t="s">
        <v>65</v>
      </c>
      <c r="E127" s="228" t="s">
        <v>16</v>
      </c>
      <c r="F127" s="228"/>
      <c r="G127" s="206">
        <f ca="1">INT((NOW()-F127)/365.25)</f>
        <v>118</v>
      </c>
      <c r="H127" s="109" t="str">
        <f ca="1">IF(G127&gt;59.99,"Super Senior",IF(G127&gt;49.99,"Senior",IF(G127&gt;22.99,"Adulto",IF(G127&gt;16.99,"SUB-23",IF(G127&gt;13.99,"SUB-16",IF(G127&gt;0.01,"SUB-14"))))))</f>
        <v>Super Senior</v>
      </c>
      <c r="I127" s="228">
        <v>0</v>
      </c>
      <c r="J127" s="228">
        <v>1</v>
      </c>
      <c r="K127" s="507">
        <f t="shared" si="30"/>
        <v>3479.9999999999982</v>
      </c>
      <c r="L127" s="501">
        <f>SUM(LARGE(X127:X127:AB127:AB127:AD127:AD127:Z127:Z127,{1;2}))</f>
        <v>0</v>
      </c>
      <c r="M127" s="486">
        <f>SUM(LARGE(P127:P127:R127:R127:T127:T127:V127:V127,{1;2}))</f>
        <v>3479.9999999999982</v>
      </c>
      <c r="N127" s="426">
        <f t="shared" si="31"/>
        <v>178.85</v>
      </c>
      <c r="O127" s="132">
        <v>178.85</v>
      </c>
      <c r="P127" s="129">
        <f>'TAÇA SP 2018 - 28012018'!E51</f>
        <v>3479.9999999999982</v>
      </c>
      <c r="Q127" s="520"/>
      <c r="R127" s="521">
        <v>0</v>
      </c>
      <c r="S127" s="159"/>
      <c r="T127" s="160">
        <v>0</v>
      </c>
      <c r="U127" s="157"/>
      <c r="V127" s="160">
        <v>0</v>
      </c>
      <c r="W127" s="156"/>
      <c r="X127" s="409">
        <v>0</v>
      </c>
      <c r="Y127" s="491"/>
      <c r="Z127" s="492">
        <v>0</v>
      </c>
      <c r="AA127" s="157"/>
      <c r="AB127" s="409">
        <v>0</v>
      </c>
      <c r="AC127" s="159"/>
      <c r="AD127" s="154">
        <v>0</v>
      </c>
      <c r="AE127" s="157"/>
      <c r="AF127" s="154">
        <v>0</v>
      </c>
      <c r="AH127" s="172"/>
      <c r="AI127" s="323"/>
      <c r="AJ127" s="324"/>
      <c r="AK127" s="324"/>
      <c r="AL127" s="324"/>
      <c r="AM127" s="395"/>
      <c r="AN127" s="422">
        <f>O127</f>
        <v>178.85</v>
      </c>
      <c r="AO127" s="324"/>
      <c r="AP127" s="324"/>
      <c r="AQ127" s="395"/>
      <c r="AR127" s="397">
        <f t="shared" si="33"/>
        <v>178.85</v>
      </c>
    </row>
    <row r="128" spans="1:44" x14ac:dyDescent="0.2">
      <c r="A128" s="230">
        <v>64</v>
      </c>
      <c r="B128" s="226"/>
      <c r="C128" s="226"/>
      <c r="D128" s="227" t="s">
        <v>679</v>
      </c>
      <c r="E128" s="228" t="s">
        <v>19</v>
      </c>
      <c r="F128" s="231">
        <v>20802</v>
      </c>
      <c r="G128" s="206">
        <f ca="1">INT((NOW()-F128)/365.25)</f>
        <v>61</v>
      </c>
      <c r="H128" s="109" t="str">
        <f ca="1">IF(G128&gt;59.99,"Super Senior",IF(G128&gt;49.99,"Senior",IF(G128&gt;22.99,"Adulto",IF(G128&gt;16.99,"SUB-23",IF(G128&gt;13.99,"SUB-16",IF(G128&gt;0.01,"SUB-14"))))))</f>
        <v>Super Senior</v>
      </c>
      <c r="I128" s="228">
        <v>1</v>
      </c>
      <c r="J128" s="228">
        <v>0</v>
      </c>
      <c r="K128" s="507">
        <f t="shared" si="30"/>
        <v>3473</v>
      </c>
      <c r="L128" s="501">
        <f>SUM(LARGE(X128:X128:AB128:AB128:AD128:AD128:Z128:Z128,{1;2}))</f>
        <v>3473</v>
      </c>
      <c r="M128" s="486">
        <f>SUM(LARGE(P128:P128:R128:R128:T128:T128:V128:V128,{1;2}))</f>
        <v>0</v>
      </c>
      <c r="N128" s="426">
        <f t="shared" si="31"/>
        <v>136.66999999999999</v>
      </c>
      <c r="O128" s="132"/>
      <c r="P128" s="129">
        <v>0</v>
      </c>
      <c r="Q128" s="522"/>
      <c r="R128" s="521">
        <v>0</v>
      </c>
      <c r="S128" s="161"/>
      <c r="T128" s="160">
        <v>0</v>
      </c>
      <c r="U128" s="162"/>
      <c r="V128" s="160">
        <v>0</v>
      </c>
      <c r="W128" s="156">
        <v>136.66999999999999</v>
      </c>
      <c r="X128" s="409">
        <v>3473</v>
      </c>
      <c r="Y128" s="491"/>
      <c r="Z128" s="492">
        <v>0</v>
      </c>
      <c r="AA128" s="162"/>
      <c r="AB128" s="409">
        <v>0</v>
      </c>
      <c r="AC128" s="161"/>
      <c r="AD128" s="154">
        <v>0</v>
      </c>
      <c r="AE128" s="162"/>
      <c r="AF128" s="154">
        <v>0</v>
      </c>
      <c r="AH128" s="172"/>
      <c r="AI128" s="323"/>
      <c r="AJ128" s="324">
        <f>W128</f>
        <v>136.66999999999999</v>
      </c>
      <c r="AK128" s="324"/>
      <c r="AL128" s="324"/>
      <c r="AM128" s="395"/>
      <c r="AN128" s="422"/>
      <c r="AO128" s="324"/>
      <c r="AP128" s="324"/>
      <c r="AQ128" s="395"/>
      <c r="AR128" s="397">
        <f t="shared" si="33"/>
        <v>136.66999999999999</v>
      </c>
    </row>
    <row r="129" spans="1:44" x14ac:dyDescent="0.2">
      <c r="A129" s="230">
        <v>65</v>
      </c>
      <c r="B129" s="226"/>
      <c r="C129" s="226"/>
      <c r="D129" s="227" t="s">
        <v>80</v>
      </c>
      <c r="E129" s="228" t="s">
        <v>22</v>
      </c>
      <c r="F129" s="228"/>
      <c r="G129" s="206">
        <f ca="1">INT((NOW()-F129)/365.25)</f>
        <v>118</v>
      </c>
      <c r="H129" s="109" t="str">
        <f ca="1">IF(G129&gt;59.99,"Super Senior",IF(G129&gt;49.99,"Senior",IF(G129&gt;22.99,"Adulto",IF(G129&gt;16.99,"SUB-23",IF(G129&gt;13.99,"SUB-16",IF(G129&gt;0.01,"SUB-14"))))))</f>
        <v>Super Senior</v>
      </c>
      <c r="I129" s="228">
        <v>0</v>
      </c>
      <c r="J129" s="228">
        <v>1</v>
      </c>
      <c r="K129" s="507">
        <f t="shared" ref="K129:K138" si="34">L129+M129+AF129</f>
        <v>2379.9999999999982</v>
      </c>
      <c r="L129" s="501">
        <f>SUM(LARGE(X129:X129:AB129:AB129:AD129:AD129:Z129:Z129,{1;2}))</f>
        <v>0</v>
      </c>
      <c r="M129" s="486">
        <f>SUM(LARGE(P129:P129:R129:R129:T129:T129:V129:V129,{1;2}))</f>
        <v>2379.9999999999982</v>
      </c>
      <c r="N129" s="426">
        <f t="shared" ref="N129:N138" si="35">AR129</f>
        <v>167.85</v>
      </c>
      <c r="O129" s="132">
        <v>167.85</v>
      </c>
      <c r="P129" s="129">
        <f>'TAÇA SP 2018 - 28012018'!E60</f>
        <v>2379.9999999999982</v>
      </c>
      <c r="Q129" s="522"/>
      <c r="R129" s="521">
        <v>0</v>
      </c>
      <c r="S129" s="161"/>
      <c r="T129" s="160">
        <v>0</v>
      </c>
      <c r="U129" s="162"/>
      <c r="V129" s="160">
        <v>0</v>
      </c>
      <c r="W129" s="156"/>
      <c r="X129" s="409">
        <v>0</v>
      </c>
      <c r="Y129" s="491"/>
      <c r="Z129" s="492">
        <v>0</v>
      </c>
      <c r="AA129" s="162"/>
      <c r="AB129" s="409">
        <v>0</v>
      </c>
      <c r="AC129" s="161"/>
      <c r="AD129" s="154">
        <v>0</v>
      </c>
      <c r="AE129" s="162"/>
      <c r="AF129" s="154">
        <v>0</v>
      </c>
      <c r="AH129" s="172"/>
      <c r="AI129" s="323"/>
      <c r="AJ129" s="324"/>
      <c r="AK129" s="324"/>
      <c r="AL129" s="324"/>
      <c r="AM129" s="395"/>
      <c r="AN129" s="422">
        <f>O129</f>
        <v>167.85</v>
      </c>
      <c r="AO129" s="324"/>
      <c r="AP129" s="324"/>
      <c r="AQ129" s="395"/>
      <c r="AR129" s="397">
        <f t="shared" ref="AR129:AR138" si="36">AVERAGE(AI129:AQ129)</f>
        <v>167.85</v>
      </c>
    </row>
    <row r="130" spans="1:44" x14ac:dyDescent="0.2">
      <c r="A130" s="230">
        <v>66</v>
      </c>
      <c r="B130" s="226" t="s">
        <v>262</v>
      </c>
      <c r="C130" s="226" t="s">
        <v>263</v>
      </c>
      <c r="D130" s="227" t="s">
        <v>91</v>
      </c>
      <c r="E130" s="228" t="s">
        <v>16</v>
      </c>
      <c r="F130" s="228"/>
      <c r="G130" s="206">
        <f ca="1">INT((NOW()-F130)/365.25)</f>
        <v>118</v>
      </c>
      <c r="H130" s="109" t="str">
        <f ca="1">IF(G130&gt;59.99,"Super Senior",IF(G130&gt;49.99,"Senior",IF(G130&gt;22.99,"Adulto",IF(G130&gt;16.99,"SUB-23",IF(G130&gt;13.99,"SUB-16",IF(G130&gt;0.01,"SUB-14"))))))</f>
        <v>Super Senior</v>
      </c>
      <c r="I130" s="228">
        <v>2</v>
      </c>
      <c r="J130" s="228">
        <v>2</v>
      </c>
      <c r="K130" s="507">
        <f t="shared" si="34"/>
        <v>2062</v>
      </c>
      <c r="L130" s="501">
        <f>SUM(LARGE(X130:X130:AB130:AB130:AD130:AD130:Z130:Z130,{1;2}))</f>
        <v>1062</v>
      </c>
      <c r="M130" s="486">
        <f>SUM(LARGE(P130:P130:R130:R130:T130:T130:V130:V130,{1;2}))</f>
        <v>1000</v>
      </c>
      <c r="N130" s="426">
        <f t="shared" si="35"/>
        <v>114.77249999999999</v>
      </c>
      <c r="O130" s="132">
        <v>124.75</v>
      </c>
      <c r="P130" s="129">
        <f>'TAÇA SP 2018 - 28012018'!E74</f>
        <v>500</v>
      </c>
      <c r="Q130" s="522">
        <v>105.39</v>
      </c>
      <c r="R130" s="521">
        <v>500</v>
      </c>
      <c r="S130" s="161"/>
      <c r="T130" s="160">
        <v>0</v>
      </c>
      <c r="U130" s="162"/>
      <c r="V130" s="160">
        <v>0</v>
      </c>
      <c r="W130" s="156">
        <v>107.56</v>
      </c>
      <c r="X130" s="409">
        <v>562</v>
      </c>
      <c r="Y130" s="491">
        <v>121.39</v>
      </c>
      <c r="Z130" s="492">
        <v>500</v>
      </c>
      <c r="AA130" s="162"/>
      <c r="AB130" s="408">
        <v>0</v>
      </c>
      <c r="AC130" s="161"/>
      <c r="AD130" s="160">
        <v>0</v>
      </c>
      <c r="AE130" s="162"/>
      <c r="AF130" s="160">
        <v>0</v>
      </c>
      <c r="AH130" s="172"/>
      <c r="AI130" s="323"/>
      <c r="AJ130" s="324">
        <f>W130</f>
        <v>107.56</v>
      </c>
      <c r="AK130" s="324">
        <f>Y130</f>
        <v>121.39</v>
      </c>
      <c r="AL130" s="324"/>
      <c r="AM130" s="395"/>
      <c r="AN130" s="422">
        <f>O130</f>
        <v>124.75</v>
      </c>
      <c r="AO130" s="324"/>
      <c r="AP130" s="324"/>
      <c r="AQ130" s="395">
        <f>Q130</f>
        <v>105.39</v>
      </c>
      <c r="AR130" s="397">
        <f t="shared" si="36"/>
        <v>114.77249999999999</v>
      </c>
    </row>
    <row r="131" spans="1:44" x14ac:dyDescent="0.2">
      <c r="A131" s="230"/>
      <c r="B131" s="226"/>
      <c r="C131" s="226"/>
      <c r="D131" s="227" t="s">
        <v>724</v>
      </c>
      <c r="E131" s="228" t="s">
        <v>22</v>
      </c>
      <c r="F131" s="231"/>
      <c r="G131" s="206"/>
      <c r="H131" s="109"/>
      <c r="I131" s="228">
        <v>0</v>
      </c>
      <c r="J131" s="228">
        <v>1</v>
      </c>
      <c r="K131" s="507">
        <f t="shared" si="34"/>
        <v>2030</v>
      </c>
      <c r="L131" s="501">
        <f>SUM(LARGE(X131:X131:AB131:AB131:AD131:AD131:Z131:Z131,{1;2}))</f>
        <v>0</v>
      </c>
      <c r="M131" s="486">
        <f>SUM(LARGE(P131:P131:R131:R131:T131:T131:V131:V131,{1;2}))</f>
        <v>2030</v>
      </c>
      <c r="N131" s="426">
        <f t="shared" si="35"/>
        <v>164.35</v>
      </c>
      <c r="O131" s="132">
        <v>164.35</v>
      </c>
      <c r="P131" s="129">
        <v>2030</v>
      </c>
      <c r="Q131" s="522"/>
      <c r="R131" s="521">
        <v>0</v>
      </c>
      <c r="S131" s="161"/>
      <c r="T131" s="160">
        <v>0</v>
      </c>
      <c r="U131" s="162"/>
      <c r="V131" s="160">
        <v>0</v>
      </c>
      <c r="W131" s="156"/>
      <c r="X131" s="409">
        <v>0</v>
      </c>
      <c r="Y131" s="491"/>
      <c r="Z131" s="492">
        <v>0</v>
      </c>
      <c r="AA131" s="162"/>
      <c r="AB131" s="409">
        <v>0</v>
      </c>
      <c r="AC131" s="161"/>
      <c r="AD131" s="154">
        <v>0</v>
      </c>
      <c r="AE131" s="162"/>
      <c r="AF131" s="154">
        <v>0</v>
      </c>
      <c r="AH131" s="172"/>
      <c r="AI131" s="323"/>
      <c r="AJ131" s="324"/>
      <c r="AK131" s="324"/>
      <c r="AL131" s="324"/>
      <c r="AM131" s="395"/>
      <c r="AN131" s="422">
        <f>O131</f>
        <v>164.35</v>
      </c>
      <c r="AO131" s="324"/>
      <c r="AP131" s="324"/>
      <c r="AQ131" s="395"/>
      <c r="AR131" s="397">
        <f t="shared" si="36"/>
        <v>164.35</v>
      </c>
    </row>
    <row r="132" spans="1:44" x14ac:dyDescent="0.2">
      <c r="A132" s="230">
        <v>67</v>
      </c>
      <c r="B132" s="226"/>
      <c r="C132" s="226"/>
      <c r="D132" s="227" t="s">
        <v>680</v>
      </c>
      <c r="E132" s="228" t="s">
        <v>97</v>
      </c>
      <c r="F132" s="231">
        <v>20802</v>
      </c>
      <c r="G132" s="206">
        <f ca="1">INT((NOW()-F132)/365.25)</f>
        <v>61</v>
      </c>
      <c r="H132" s="109" t="str">
        <f ca="1">IF(G132&gt;59.99,"Super Senior",IF(G132&gt;49.99,"Senior",IF(G132&gt;22.99,"Adulto",IF(G132&gt;16.99,"SUB-23",IF(G132&gt;13.99,"SUB-16",IF(G132&gt;0.01,"SUB-14"))))))</f>
        <v>Super Senior</v>
      </c>
      <c r="I132" s="228">
        <v>1</v>
      </c>
      <c r="J132" s="228">
        <v>0</v>
      </c>
      <c r="K132" s="507">
        <f t="shared" si="34"/>
        <v>1750</v>
      </c>
      <c r="L132" s="501">
        <f>SUM(LARGE(X132:X132:AB132:AB132:AD132:AD132:Z132:Z132,{1;2}))</f>
        <v>1750</v>
      </c>
      <c r="M132" s="486">
        <f>SUM(LARGE(P132:P132:R132:R132:T132:T132:V132:V132,{1;2}))</f>
        <v>0</v>
      </c>
      <c r="N132" s="426">
        <f t="shared" si="35"/>
        <v>119.44</v>
      </c>
      <c r="O132" s="132"/>
      <c r="P132" s="129">
        <v>0</v>
      </c>
      <c r="Q132" s="522"/>
      <c r="R132" s="521">
        <v>0</v>
      </c>
      <c r="S132" s="161"/>
      <c r="T132" s="160">
        <v>0</v>
      </c>
      <c r="U132" s="162"/>
      <c r="V132" s="160">
        <v>0</v>
      </c>
      <c r="W132" s="156">
        <v>119.44</v>
      </c>
      <c r="X132" s="409">
        <v>1750</v>
      </c>
      <c r="Y132" s="491"/>
      <c r="Z132" s="492">
        <v>0</v>
      </c>
      <c r="AA132" s="162"/>
      <c r="AB132" s="409">
        <v>0</v>
      </c>
      <c r="AC132" s="161"/>
      <c r="AD132" s="154">
        <v>0</v>
      </c>
      <c r="AE132" s="162"/>
      <c r="AF132" s="154">
        <v>0</v>
      </c>
      <c r="AH132" s="172"/>
      <c r="AI132" s="323"/>
      <c r="AJ132" s="324">
        <f>W132</f>
        <v>119.44</v>
      </c>
      <c r="AK132" s="324"/>
      <c r="AL132" s="324"/>
      <c r="AM132" s="395"/>
      <c r="AN132" s="422"/>
      <c r="AO132" s="324"/>
      <c r="AP132" s="324"/>
      <c r="AQ132" s="395"/>
      <c r="AR132" s="397">
        <f t="shared" si="36"/>
        <v>119.44</v>
      </c>
    </row>
    <row r="133" spans="1:44" x14ac:dyDescent="0.2">
      <c r="A133" s="230">
        <v>68</v>
      </c>
      <c r="B133" s="226"/>
      <c r="C133" s="226"/>
      <c r="D133" s="227" t="s">
        <v>287</v>
      </c>
      <c r="E133" s="228" t="s">
        <v>16</v>
      </c>
      <c r="F133" s="231">
        <v>20802</v>
      </c>
      <c r="G133" s="206">
        <f ca="1">INT((NOW()-F133)/365.25)</f>
        <v>61</v>
      </c>
      <c r="H133" s="109" t="str">
        <f ca="1">IF(G133&gt;59.99,"Super Senior",IF(G133&gt;49.99,"Senior",IF(G133&gt;22.99,"Adulto",IF(G133&gt;16.99,"SUB-23",IF(G133&gt;13.99,"SUB-16",IF(G133&gt;0.01,"SUB-14"))))))</f>
        <v>Super Senior</v>
      </c>
      <c r="I133" s="228">
        <v>2</v>
      </c>
      <c r="J133" s="228">
        <v>1</v>
      </c>
      <c r="K133" s="507">
        <f t="shared" si="34"/>
        <v>1610.8899999999999</v>
      </c>
      <c r="L133" s="501">
        <f>SUM(LARGE(X133:X133:AB133:AB133:AD133:AD133:Z133:Z133,{1;2}))</f>
        <v>1000</v>
      </c>
      <c r="M133" s="486">
        <f>SUM(LARGE(P133:P133:R133:R133:T133:T133:V133:V133,{1;2}))</f>
        <v>610.89</v>
      </c>
      <c r="N133" s="426">
        <f t="shared" si="35"/>
        <v>112.18666666666667</v>
      </c>
      <c r="O133" s="132"/>
      <c r="P133" s="129">
        <v>0</v>
      </c>
      <c r="Q133" s="522">
        <v>110.89</v>
      </c>
      <c r="R133" s="521">
        <v>500</v>
      </c>
      <c r="S133" s="161"/>
      <c r="T133" s="160">
        <v>0</v>
      </c>
      <c r="U133" s="162"/>
      <c r="V133" s="160">
        <v>0</v>
      </c>
      <c r="W133" s="156">
        <v>99</v>
      </c>
      <c r="X133" s="409">
        <v>500</v>
      </c>
      <c r="Y133" s="491">
        <v>126.67</v>
      </c>
      <c r="Z133" s="492">
        <v>500</v>
      </c>
      <c r="AA133" s="162"/>
      <c r="AB133" s="409">
        <v>0</v>
      </c>
      <c r="AC133" s="161"/>
      <c r="AD133" s="154">
        <v>0</v>
      </c>
      <c r="AE133" s="162"/>
      <c r="AF133" s="154">
        <v>0</v>
      </c>
      <c r="AH133" s="172"/>
      <c r="AI133" s="323"/>
      <c r="AJ133" s="324">
        <f>W133</f>
        <v>99</v>
      </c>
      <c r="AK133" s="324">
        <f>Y133</f>
        <v>126.67</v>
      </c>
      <c r="AL133" s="324"/>
      <c r="AM133" s="395"/>
      <c r="AN133" s="422"/>
      <c r="AO133" s="324"/>
      <c r="AP133" s="324"/>
      <c r="AQ133" s="395">
        <f>Q133</f>
        <v>110.89</v>
      </c>
      <c r="AR133" s="397">
        <f t="shared" si="36"/>
        <v>112.18666666666667</v>
      </c>
    </row>
    <row r="134" spans="1:44" x14ac:dyDescent="0.2">
      <c r="A134" s="230"/>
      <c r="B134" s="226"/>
      <c r="C134" s="226"/>
      <c r="D134" s="227" t="s">
        <v>84</v>
      </c>
      <c r="E134" s="228" t="s">
        <v>19</v>
      </c>
      <c r="F134" s="231">
        <v>20802</v>
      </c>
      <c r="G134" s="206">
        <f ca="1">INT((NOW()-F134)/365.25)</f>
        <v>61</v>
      </c>
      <c r="H134" s="109" t="str">
        <f ca="1">IF(G134&gt;59.99,"Super Senior",IF(G134&gt;49.99,"Senior",IF(G134&gt;22.99,"Adulto",IF(G134&gt;16.99,"SUB-23",IF(G134&gt;13.99,"SUB-16",IF(G134&gt;0.01,"SUB-14"))))))</f>
        <v>Super Senior</v>
      </c>
      <c r="I134" s="228">
        <v>0</v>
      </c>
      <c r="J134" s="228">
        <v>1</v>
      </c>
      <c r="K134" s="507">
        <f t="shared" si="34"/>
        <v>1544.9999999999991</v>
      </c>
      <c r="L134" s="501">
        <f>SUM(LARGE(X134:X134:AB134:AB134:AD134:AD134:Z134:Z134,{1;2}))</f>
        <v>0</v>
      </c>
      <c r="M134" s="486">
        <f>SUM(LARGE(P134:P134:R134:R134:T134:T134:V134:V134,{1;2}))</f>
        <v>1544.9999999999991</v>
      </c>
      <c r="N134" s="426">
        <f t="shared" si="35"/>
        <v>159.5</v>
      </c>
      <c r="O134" s="132">
        <v>159.5</v>
      </c>
      <c r="P134" s="129">
        <f>'TAÇA SP 2018 - 28012018'!E68</f>
        <v>1544.9999999999991</v>
      </c>
      <c r="Q134" s="522"/>
      <c r="R134" s="521">
        <v>0</v>
      </c>
      <c r="S134" s="161"/>
      <c r="T134" s="160">
        <v>0</v>
      </c>
      <c r="U134" s="162"/>
      <c r="V134" s="160">
        <v>0</v>
      </c>
      <c r="W134" s="156"/>
      <c r="X134" s="409">
        <v>0</v>
      </c>
      <c r="Y134" s="491"/>
      <c r="Z134" s="492">
        <v>0</v>
      </c>
      <c r="AA134" s="162"/>
      <c r="AB134" s="409">
        <v>0</v>
      </c>
      <c r="AC134" s="161"/>
      <c r="AD134" s="154">
        <v>0</v>
      </c>
      <c r="AE134" s="162"/>
      <c r="AF134" s="154">
        <v>0</v>
      </c>
      <c r="AH134" s="172"/>
      <c r="AI134" s="323"/>
      <c r="AJ134" s="324"/>
      <c r="AK134" s="324"/>
      <c r="AL134" s="324"/>
      <c r="AM134" s="395"/>
      <c r="AN134" s="422">
        <f>O134</f>
        <v>159.5</v>
      </c>
      <c r="AO134" s="324"/>
      <c r="AP134" s="324"/>
      <c r="AQ134" s="395"/>
      <c r="AR134" s="397">
        <f t="shared" si="36"/>
        <v>159.5</v>
      </c>
    </row>
    <row r="135" spans="1:44" x14ac:dyDescent="0.2">
      <c r="A135" s="230"/>
      <c r="B135" s="226" t="s">
        <v>232</v>
      </c>
      <c r="C135" s="226" t="s">
        <v>233</v>
      </c>
      <c r="D135" s="227" t="s">
        <v>85</v>
      </c>
      <c r="E135" s="228" t="s">
        <v>19</v>
      </c>
      <c r="F135" s="228"/>
      <c r="G135" s="206">
        <f ca="1">INT((NOW()-F135)/365.25)</f>
        <v>118</v>
      </c>
      <c r="H135" s="109" t="str">
        <f ca="1">IF(G135&gt;59.99,"Super Senior",IF(G135&gt;49.99,"Senior",IF(G135&gt;22.99,"Adulto",IF(G135&gt;16.99,"SUB-23",IF(G135&gt;13.99,"SUB-16",IF(G135&gt;0.01,"SUB-14"))))))</f>
        <v>Super Senior</v>
      </c>
      <c r="I135" s="228">
        <v>0</v>
      </c>
      <c r="J135" s="228">
        <v>1</v>
      </c>
      <c r="K135" s="507">
        <f t="shared" si="34"/>
        <v>1469.9999999999991</v>
      </c>
      <c r="L135" s="501">
        <f>SUM(LARGE(X135:X135:AB135:AB135:AD135:AD135:Z135:Z135,{1;2}))</f>
        <v>0</v>
      </c>
      <c r="M135" s="486">
        <f>SUM(LARGE(P135:P135:R135:R135:T135:T135:V135:V135,{1;2}))</f>
        <v>1469.9999999999991</v>
      </c>
      <c r="N135" s="426">
        <f t="shared" si="35"/>
        <v>158.75</v>
      </c>
      <c r="O135" s="132">
        <v>158.75</v>
      </c>
      <c r="P135" s="129">
        <f>'TAÇA SP 2018 - 28012018'!E69</f>
        <v>1469.9999999999991</v>
      </c>
      <c r="Q135" s="522"/>
      <c r="R135" s="521">
        <v>0</v>
      </c>
      <c r="S135" s="161"/>
      <c r="T135" s="160">
        <v>0</v>
      </c>
      <c r="U135" s="162"/>
      <c r="V135" s="160">
        <v>0</v>
      </c>
      <c r="W135" s="156"/>
      <c r="X135" s="409">
        <v>0</v>
      </c>
      <c r="Y135" s="491"/>
      <c r="Z135" s="492">
        <v>0</v>
      </c>
      <c r="AA135" s="162"/>
      <c r="AB135" s="409">
        <v>0</v>
      </c>
      <c r="AC135" s="161"/>
      <c r="AD135" s="154">
        <v>0</v>
      </c>
      <c r="AE135" s="162"/>
      <c r="AF135" s="154">
        <v>0</v>
      </c>
      <c r="AH135" s="172"/>
      <c r="AI135" s="323"/>
      <c r="AJ135" s="324"/>
      <c r="AK135" s="324"/>
      <c r="AL135" s="324"/>
      <c r="AM135" s="395"/>
      <c r="AN135" s="422">
        <f>O135</f>
        <v>158.75</v>
      </c>
      <c r="AO135" s="324"/>
      <c r="AP135" s="324"/>
      <c r="AQ135" s="395"/>
      <c r="AR135" s="397">
        <f t="shared" si="36"/>
        <v>158.75</v>
      </c>
    </row>
    <row r="136" spans="1:44" x14ac:dyDescent="0.2">
      <c r="A136" s="230">
        <v>69</v>
      </c>
      <c r="B136" s="226"/>
      <c r="C136" s="226"/>
      <c r="D136" s="227" t="s">
        <v>243</v>
      </c>
      <c r="E136" s="228"/>
      <c r="F136" s="231"/>
      <c r="G136" s="206"/>
      <c r="H136" s="109"/>
      <c r="I136" s="228">
        <v>1</v>
      </c>
      <c r="J136" s="228">
        <v>0</v>
      </c>
      <c r="K136" s="507">
        <f t="shared" si="34"/>
        <v>1427</v>
      </c>
      <c r="L136" s="501">
        <f>SUM(LARGE(X136:X136:AB136:AB136:AD136:AD136:Z136:Z136,{1;2}))</f>
        <v>1427</v>
      </c>
      <c r="M136" s="486">
        <f>SUM(LARGE(P136:P136:R136:R136:T136:T136:V136:V136,{1;2}))</f>
        <v>0</v>
      </c>
      <c r="N136" s="426">
        <f t="shared" si="35"/>
        <v>106</v>
      </c>
      <c r="O136" s="132"/>
      <c r="P136" s="129">
        <v>0</v>
      </c>
      <c r="Q136" s="522"/>
      <c r="R136" s="521">
        <v>0</v>
      </c>
      <c r="S136" s="161"/>
      <c r="T136" s="160">
        <v>0</v>
      </c>
      <c r="U136" s="162"/>
      <c r="V136" s="160">
        <v>0</v>
      </c>
      <c r="W136" s="156"/>
      <c r="X136" s="409">
        <v>0</v>
      </c>
      <c r="Y136" s="491"/>
      <c r="Z136" s="492">
        <v>0</v>
      </c>
      <c r="AA136" s="157">
        <v>106</v>
      </c>
      <c r="AB136" s="409">
        <v>1321</v>
      </c>
      <c r="AC136" s="161"/>
      <c r="AD136" s="154">
        <v>0</v>
      </c>
      <c r="AE136" s="162"/>
      <c r="AF136" s="154">
        <v>0</v>
      </c>
      <c r="AH136" s="172"/>
      <c r="AI136" s="323"/>
      <c r="AJ136" s="324"/>
      <c r="AK136" s="324"/>
      <c r="AL136" s="324">
        <f>AA136</f>
        <v>106</v>
      </c>
      <c r="AM136" s="395"/>
      <c r="AN136" s="422"/>
      <c r="AO136" s="324"/>
      <c r="AP136" s="324"/>
      <c r="AQ136" s="395"/>
      <c r="AR136" s="397">
        <f t="shared" si="36"/>
        <v>106</v>
      </c>
    </row>
    <row r="137" spans="1:44" x14ac:dyDescent="0.2">
      <c r="A137" s="230">
        <v>70</v>
      </c>
      <c r="B137" s="226"/>
      <c r="C137" s="226"/>
      <c r="D137" s="227" t="s">
        <v>720</v>
      </c>
      <c r="E137" s="228"/>
      <c r="F137" s="228"/>
      <c r="G137" s="206"/>
      <c r="H137" s="109"/>
      <c r="I137" s="228">
        <v>0</v>
      </c>
      <c r="J137" s="228">
        <v>1</v>
      </c>
      <c r="K137" s="507">
        <f t="shared" si="34"/>
        <v>891</v>
      </c>
      <c r="L137" s="501">
        <f>SUM(LARGE(X137:X137:AB137:AB137:AD137:AD137:Z137:Z137,{1;2}))</f>
        <v>0</v>
      </c>
      <c r="M137" s="486">
        <f>SUM(LARGE(P137:P137:R137:R137:T137:T137:V137:V137,{1;2}))</f>
        <v>891</v>
      </c>
      <c r="N137" s="426">
        <f t="shared" si="35"/>
        <v>130</v>
      </c>
      <c r="O137" s="132"/>
      <c r="P137" s="129">
        <v>0</v>
      </c>
      <c r="Q137" s="522">
        <v>130</v>
      </c>
      <c r="R137" s="521">
        <v>761</v>
      </c>
      <c r="S137" s="161"/>
      <c r="T137" s="160">
        <v>0</v>
      </c>
      <c r="U137" s="162"/>
      <c r="V137" s="160">
        <v>0</v>
      </c>
      <c r="W137" s="156"/>
      <c r="X137" s="409">
        <v>0</v>
      </c>
      <c r="Y137" s="491"/>
      <c r="Z137" s="492">
        <v>0</v>
      </c>
      <c r="AA137" s="162"/>
      <c r="AB137" s="409">
        <v>0</v>
      </c>
      <c r="AC137" s="161"/>
      <c r="AD137" s="154">
        <v>0</v>
      </c>
      <c r="AE137" s="162"/>
      <c r="AF137" s="154">
        <v>0</v>
      </c>
      <c r="AH137" s="419"/>
      <c r="AI137" s="323"/>
      <c r="AJ137" s="324"/>
      <c r="AK137" s="324"/>
      <c r="AL137" s="324"/>
      <c r="AM137" s="395"/>
      <c r="AN137" s="422"/>
      <c r="AO137" s="324"/>
      <c r="AP137" s="324"/>
      <c r="AQ137" s="395">
        <f>Q137</f>
        <v>130</v>
      </c>
      <c r="AR137" s="397">
        <f t="shared" si="36"/>
        <v>130</v>
      </c>
    </row>
    <row r="138" spans="1:44" ht="17" thickBot="1" x14ac:dyDescent="0.25">
      <c r="A138" s="233">
        <v>71</v>
      </c>
      <c r="B138" s="234"/>
      <c r="C138" s="234"/>
      <c r="D138" s="235" t="s">
        <v>301</v>
      </c>
      <c r="E138" s="236"/>
      <c r="F138" s="539"/>
      <c r="G138" s="213"/>
      <c r="H138" s="110"/>
      <c r="I138" s="236">
        <v>1</v>
      </c>
      <c r="J138" s="236">
        <v>0</v>
      </c>
      <c r="K138" s="508">
        <f t="shared" si="34"/>
        <v>551.04</v>
      </c>
      <c r="L138" s="502">
        <f>SUM(LARGE(X138:X138:AB138:AB138:AD138:AD138:Z138:Z138,{1;2}))</f>
        <v>551.04</v>
      </c>
      <c r="M138" s="498">
        <f>SUM(LARGE(P138:P138:R138:R138:T138:T138:V138:V138,{1;2}))</f>
        <v>0</v>
      </c>
      <c r="N138" s="427">
        <f t="shared" si="35"/>
        <v>51.04</v>
      </c>
      <c r="O138" s="163"/>
      <c r="P138" s="145">
        <v>0</v>
      </c>
      <c r="Q138" s="523"/>
      <c r="R138" s="524">
        <v>0</v>
      </c>
      <c r="S138" s="166"/>
      <c r="T138" s="167">
        <v>0</v>
      </c>
      <c r="U138" s="164"/>
      <c r="V138" s="165">
        <v>0</v>
      </c>
      <c r="W138" s="168"/>
      <c r="X138" s="488">
        <v>0</v>
      </c>
      <c r="Y138" s="494"/>
      <c r="Z138" s="495">
        <v>0</v>
      </c>
      <c r="AA138" s="164">
        <v>51.04</v>
      </c>
      <c r="AB138" s="497">
        <v>500</v>
      </c>
      <c r="AC138" s="166"/>
      <c r="AD138" s="169">
        <v>0</v>
      </c>
      <c r="AE138" s="164"/>
      <c r="AF138" s="169">
        <v>0</v>
      </c>
      <c r="AH138" s="172"/>
      <c r="AI138" s="325"/>
      <c r="AJ138" s="326"/>
      <c r="AK138" s="326"/>
      <c r="AL138" s="326">
        <f>AA138</f>
        <v>51.04</v>
      </c>
      <c r="AM138" s="396"/>
      <c r="AN138" s="423"/>
      <c r="AO138" s="326"/>
      <c r="AP138" s="326"/>
      <c r="AQ138" s="396"/>
      <c r="AR138" s="398">
        <f t="shared" si="36"/>
        <v>51.04</v>
      </c>
    </row>
    <row r="139" spans="1:44" x14ac:dyDescent="0.2">
      <c r="A139" s="237"/>
    </row>
    <row r="140" spans="1:44" x14ac:dyDescent="0.2">
      <c r="A140" s="237"/>
    </row>
    <row r="141" spans="1:44" x14ac:dyDescent="0.2">
      <c r="A141" s="237"/>
    </row>
    <row r="142" spans="1:44" x14ac:dyDescent="0.2">
      <c r="A142" s="237"/>
    </row>
    <row r="143" spans="1:44" x14ac:dyDescent="0.2">
      <c r="A143" s="237"/>
    </row>
    <row r="144" spans="1:44" x14ac:dyDescent="0.2">
      <c r="A144" s="237"/>
    </row>
    <row r="145" spans="1:1" x14ac:dyDescent="0.2">
      <c r="A145" s="237"/>
    </row>
  </sheetData>
  <sheetProtection password="FD28" sheet="1" objects="1" scenarios="1"/>
  <sortState ref="B95:AR110">
    <sortCondition descending="1" ref="K95:K110"/>
  </sortState>
  <mergeCells count="52">
    <mergeCell ref="U59:V59"/>
    <mergeCell ref="S63:T63"/>
    <mergeCell ref="U63:V63"/>
    <mergeCell ref="S5:T5"/>
    <mergeCell ref="S9:T9"/>
    <mergeCell ref="U5:V5"/>
    <mergeCell ref="U9:V9"/>
    <mergeCell ref="Q5:R5"/>
    <mergeCell ref="Q9:R9"/>
    <mergeCell ref="Q63:R63"/>
    <mergeCell ref="Q59:R59"/>
    <mergeCell ref="S59:T59"/>
    <mergeCell ref="A59:N62"/>
    <mergeCell ref="O59:P59"/>
    <mergeCell ref="A63:A64"/>
    <mergeCell ref="B63:B64"/>
    <mergeCell ref="C63:C64"/>
    <mergeCell ref="D63:N63"/>
    <mergeCell ref="O63:P63"/>
    <mergeCell ref="A3:D3"/>
    <mergeCell ref="A2:D2"/>
    <mergeCell ref="O5:P5"/>
    <mergeCell ref="B9:B10"/>
    <mergeCell ref="C9:C10"/>
    <mergeCell ref="A9:A10"/>
    <mergeCell ref="A5:N8"/>
    <mergeCell ref="D9:N9"/>
    <mergeCell ref="O9:P9"/>
    <mergeCell ref="W5:X5"/>
    <mergeCell ref="W9:X9"/>
    <mergeCell ref="W59:X59"/>
    <mergeCell ref="W63:X63"/>
    <mergeCell ref="AA5:AB5"/>
    <mergeCell ref="AA9:AB9"/>
    <mergeCell ref="AA59:AB59"/>
    <mergeCell ref="AA63:AB63"/>
    <mergeCell ref="Y9:Z9"/>
    <mergeCell ref="Y5:Z5"/>
    <mergeCell ref="Y59:Z59"/>
    <mergeCell ref="Y63:Z63"/>
    <mergeCell ref="AI63:AM63"/>
    <mergeCell ref="AN63:AQ63"/>
    <mergeCell ref="AI9:AM9"/>
    <mergeCell ref="AN9:AQ9"/>
    <mergeCell ref="AC5:AD5"/>
    <mergeCell ref="AC9:AD9"/>
    <mergeCell ref="AC59:AD59"/>
    <mergeCell ref="AC63:AD63"/>
    <mergeCell ref="AE5:AF5"/>
    <mergeCell ref="AE9:AF9"/>
    <mergeCell ref="AE59:AF59"/>
    <mergeCell ref="AE63:AF63"/>
  </mergeCells>
  <phoneticPr fontId="12" type="noConversion"/>
  <pageMargins left="0" right="0" top="0" bottom="0" header="0.30000000000000004" footer="0.30000000000000004"/>
  <pageSetup paperSize="9" scale="9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opLeftCell="A16" workbookViewId="0">
      <selection activeCell="J16" sqref="J16"/>
    </sheetView>
  </sheetViews>
  <sheetFormatPr baseColWidth="10" defaultRowHeight="16" x14ac:dyDescent="0.2"/>
  <cols>
    <col min="1" max="1" width="4" style="29" customWidth="1"/>
    <col min="2" max="2" width="5.1640625" style="30" bestFit="1" customWidth="1"/>
    <col min="3" max="3" width="5.1640625" style="359" bestFit="1" customWidth="1"/>
    <col min="4" max="4" width="10.83203125" style="357"/>
    <col min="5" max="5" width="34" style="357" bestFit="1" customWidth="1"/>
    <col min="6" max="6" width="25" style="357" customWidth="1"/>
    <col min="7" max="7" width="29.6640625" style="357" bestFit="1" customWidth="1"/>
    <col min="8" max="8" width="25" style="357" customWidth="1"/>
    <col min="9" max="9" width="30.6640625" style="357" bestFit="1" customWidth="1"/>
    <col min="10" max="10" width="20.33203125" style="357" bestFit="1" customWidth="1"/>
    <col min="11" max="11" width="15.83203125" style="357" bestFit="1" customWidth="1"/>
    <col min="12" max="12" width="13" style="357" bestFit="1" customWidth="1"/>
    <col min="13" max="13" width="15.83203125" bestFit="1" customWidth="1"/>
  </cols>
  <sheetData>
    <row r="1" spans="1:13" ht="27" thickBot="1" x14ac:dyDescent="0.25">
      <c r="A1" s="657" t="s">
        <v>12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9"/>
      <c r="M1" s="50">
        <f ca="1">NOW()</f>
        <v>43272.89976990741</v>
      </c>
    </row>
    <row r="2" spans="1:13" s="2" customFormat="1" ht="87" x14ac:dyDescent="0.2">
      <c r="A2" s="51"/>
      <c r="B2" s="44" t="s">
        <v>3</v>
      </c>
      <c r="C2" s="45" t="s">
        <v>2</v>
      </c>
      <c r="D2" s="46" t="s">
        <v>5</v>
      </c>
      <c r="E2" s="47" t="s">
        <v>4</v>
      </c>
      <c r="F2" s="47" t="s">
        <v>372</v>
      </c>
      <c r="G2" s="47" t="s">
        <v>373</v>
      </c>
      <c r="H2" s="47" t="s">
        <v>374</v>
      </c>
      <c r="I2" s="47" t="s">
        <v>375</v>
      </c>
      <c r="J2" s="48" t="s">
        <v>298</v>
      </c>
      <c r="K2" s="48" t="s">
        <v>299</v>
      </c>
      <c r="L2" s="49" t="s">
        <v>34</v>
      </c>
    </row>
    <row r="3" spans="1:13" x14ac:dyDescent="0.2">
      <c r="A3" s="64">
        <v>1</v>
      </c>
      <c r="B3" s="368" t="s">
        <v>207</v>
      </c>
      <c r="C3" s="369">
        <v>390</v>
      </c>
      <c r="D3" s="354" t="s">
        <v>97</v>
      </c>
      <c r="E3" s="369" t="s">
        <v>83</v>
      </c>
      <c r="F3" s="354" t="s">
        <v>83</v>
      </c>
      <c r="G3" s="369" t="s">
        <v>570</v>
      </c>
      <c r="H3" s="354"/>
      <c r="I3" s="369" t="s">
        <v>540</v>
      </c>
      <c r="J3" s="370">
        <v>23840</v>
      </c>
      <c r="K3" s="354">
        <f t="shared" ref="K3:K34" ca="1" si="0">INT((M$1-J3)/365.25)</f>
        <v>53</v>
      </c>
      <c r="L3" s="369" t="str">
        <f t="shared" ref="L3:L34" ca="1" si="1">IF(K3&gt;59.99,"Super Senior",IF(K3&gt;49.99,"Senior",IF(K3&gt;22.99,"Adulto",IF(K3&gt;16.99,"SUB-23",IF(K3&gt;13.99,"SUB-16",IF(K3&gt;0.01,"SUB-14"))))))</f>
        <v>Senior</v>
      </c>
    </row>
    <row r="4" spans="1:13" x14ac:dyDescent="0.2">
      <c r="A4" s="64">
        <v>2</v>
      </c>
      <c r="B4" s="368" t="s">
        <v>241</v>
      </c>
      <c r="C4" s="369"/>
      <c r="D4" s="354" t="s">
        <v>97</v>
      </c>
      <c r="E4" s="369" t="s">
        <v>300</v>
      </c>
      <c r="F4" s="354" t="s">
        <v>300</v>
      </c>
      <c r="G4" s="369" t="s">
        <v>571</v>
      </c>
      <c r="H4" s="354"/>
      <c r="I4" s="369" t="s">
        <v>541</v>
      </c>
      <c r="J4" s="370">
        <v>22550</v>
      </c>
      <c r="K4" s="354">
        <f t="shared" ca="1" si="0"/>
        <v>56</v>
      </c>
      <c r="L4" s="369" t="str">
        <f t="shared" ca="1" si="1"/>
        <v>Senior</v>
      </c>
    </row>
    <row r="5" spans="1:13" x14ac:dyDescent="0.2">
      <c r="A5" s="64">
        <v>3</v>
      </c>
      <c r="B5" s="368" t="s">
        <v>144</v>
      </c>
      <c r="C5" s="369"/>
      <c r="D5" s="354" t="s">
        <v>97</v>
      </c>
      <c r="E5" s="369" t="s">
        <v>524</v>
      </c>
      <c r="F5" s="354"/>
      <c r="G5" s="369" t="s">
        <v>572</v>
      </c>
      <c r="H5" s="354"/>
      <c r="I5" s="369" t="s">
        <v>542</v>
      </c>
      <c r="J5" s="370">
        <v>28323</v>
      </c>
      <c r="K5" s="354">
        <f t="shared" ca="1" si="0"/>
        <v>40</v>
      </c>
      <c r="L5" s="369" t="str">
        <f t="shared" ca="1" si="1"/>
        <v>Adulto</v>
      </c>
    </row>
    <row r="6" spans="1:13" x14ac:dyDescent="0.2">
      <c r="A6" s="64"/>
      <c r="B6" s="368"/>
      <c r="C6" s="369"/>
      <c r="D6" s="354" t="s">
        <v>97</v>
      </c>
      <c r="E6" s="369" t="s">
        <v>525</v>
      </c>
      <c r="F6" s="354" t="s">
        <v>684</v>
      </c>
      <c r="G6" s="369" t="s">
        <v>573</v>
      </c>
      <c r="H6" s="354"/>
      <c r="I6" s="369" t="s">
        <v>543</v>
      </c>
      <c r="J6" s="371">
        <v>29427</v>
      </c>
      <c r="K6" s="354">
        <f t="shared" ca="1" si="0"/>
        <v>37</v>
      </c>
      <c r="L6" s="369" t="str">
        <f t="shared" ca="1" si="1"/>
        <v>Adulto</v>
      </c>
    </row>
    <row r="7" spans="1:13" x14ac:dyDescent="0.2">
      <c r="A7" s="64"/>
      <c r="B7" s="368"/>
      <c r="C7" s="369">
        <v>666</v>
      </c>
      <c r="D7" s="354" t="s">
        <v>97</v>
      </c>
      <c r="E7" s="369" t="s">
        <v>526</v>
      </c>
      <c r="F7" s="354" t="s">
        <v>342</v>
      </c>
      <c r="G7" s="369" t="s">
        <v>574</v>
      </c>
      <c r="H7" s="354"/>
      <c r="I7" s="369" t="s">
        <v>544</v>
      </c>
      <c r="J7" s="370">
        <v>28715</v>
      </c>
      <c r="K7" s="354">
        <f t="shared" ca="1" si="0"/>
        <v>39</v>
      </c>
      <c r="L7" s="369" t="str">
        <f t="shared" ca="1" si="1"/>
        <v>Adulto</v>
      </c>
    </row>
    <row r="8" spans="1:13" x14ac:dyDescent="0.2">
      <c r="A8" s="64"/>
      <c r="B8" s="368"/>
      <c r="C8" s="369"/>
      <c r="D8" s="354" t="s">
        <v>97</v>
      </c>
      <c r="E8" s="369" t="s">
        <v>527</v>
      </c>
      <c r="F8" s="354" t="s">
        <v>685</v>
      </c>
      <c r="G8" s="369" t="s">
        <v>575</v>
      </c>
      <c r="H8" s="354"/>
      <c r="I8" s="369" t="s">
        <v>545</v>
      </c>
      <c r="J8" s="370">
        <v>23816</v>
      </c>
      <c r="K8" s="354">
        <f t="shared" ca="1" si="0"/>
        <v>53</v>
      </c>
      <c r="L8" s="369" t="str">
        <f t="shared" ca="1" si="1"/>
        <v>Senior</v>
      </c>
    </row>
    <row r="9" spans="1:13" x14ac:dyDescent="0.2">
      <c r="A9" s="64"/>
      <c r="B9" s="368"/>
      <c r="C9" s="369"/>
      <c r="D9" s="354" t="s">
        <v>97</v>
      </c>
      <c r="E9" s="369" t="s">
        <v>528</v>
      </c>
      <c r="F9" s="354"/>
      <c r="G9" s="369" t="s">
        <v>576</v>
      </c>
      <c r="H9" s="354"/>
      <c r="I9" s="369" t="s">
        <v>546</v>
      </c>
      <c r="J9" s="370">
        <v>31731</v>
      </c>
      <c r="K9" s="354">
        <f t="shared" ca="1" si="0"/>
        <v>31</v>
      </c>
      <c r="L9" s="369" t="str">
        <f t="shared" ca="1" si="1"/>
        <v>Adulto</v>
      </c>
    </row>
    <row r="10" spans="1:13" x14ac:dyDescent="0.2">
      <c r="A10" s="64"/>
      <c r="B10" s="368"/>
      <c r="C10" s="369">
        <v>230</v>
      </c>
      <c r="D10" s="354" t="s">
        <v>97</v>
      </c>
      <c r="E10" s="369" t="s">
        <v>529</v>
      </c>
      <c r="F10" s="354" t="s">
        <v>82</v>
      </c>
      <c r="G10" s="369" t="s">
        <v>577</v>
      </c>
      <c r="H10" s="354"/>
      <c r="I10" s="373" t="s">
        <v>547</v>
      </c>
      <c r="J10" s="370">
        <v>18167</v>
      </c>
      <c r="K10" s="354">
        <f t="shared" ca="1" si="0"/>
        <v>68</v>
      </c>
      <c r="L10" s="369" t="str">
        <f t="shared" ca="1" si="1"/>
        <v>Super Senior</v>
      </c>
    </row>
    <row r="11" spans="1:13" x14ac:dyDescent="0.2">
      <c r="A11" s="64"/>
      <c r="B11" s="368"/>
      <c r="C11" s="369"/>
      <c r="D11" s="354" t="s">
        <v>97</v>
      </c>
      <c r="E11" s="369" t="s">
        <v>305</v>
      </c>
      <c r="F11" s="354"/>
      <c r="G11" s="369" t="s">
        <v>578</v>
      </c>
      <c r="H11" s="354"/>
      <c r="I11" s="369" t="s">
        <v>548</v>
      </c>
      <c r="J11" s="370">
        <v>31346</v>
      </c>
      <c r="K11" s="354">
        <f t="shared" ca="1" si="0"/>
        <v>32</v>
      </c>
      <c r="L11" s="369" t="str">
        <f t="shared" ca="1" si="1"/>
        <v>Adulto</v>
      </c>
    </row>
    <row r="12" spans="1:13" x14ac:dyDescent="0.2">
      <c r="A12" s="64"/>
      <c r="B12" s="368"/>
      <c r="C12" s="369"/>
      <c r="D12" s="354" t="s">
        <v>97</v>
      </c>
      <c r="E12" s="369" t="s">
        <v>530</v>
      </c>
      <c r="F12" s="354" t="s">
        <v>686</v>
      </c>
      <c r="G12" s="369" t="s">
        <v>579</v>
      </c>
      <c r="H12" s="354"/>
      <c r="I12" s="369" t="s">
        <v>549</v>
      </c>
      <c r="J12" s="370">
        <v>26683</v>
      </c>
      <c r="K12" s="354">
        <f t="shared" ca="1" si="0"/>
        <v>45</v>
      </c>
      <c r="L12" s="369" t="str">
        <f t="shared" ca="1" si="1"/>
        <v>Adulto</v>
      </c>
    </row>
    <row r="13" spans="1:13" x14ac:dyDescent="0.2">
      <c r="A13" s="64"/>
      <c r="B13" s="368"/>
      <c r="C13" s="369"/>
      <c r="D13" s="354" t="s">
        <v>97</v>
      </c>
      <c r="E13" s="369" t="s">
        <v>531</v>
      </c>
      <c r="F13" s="354" t="s">
        <v>687</v>
      </c>
      <c r="G13" s="369" t="s">
        <v>580</v>
      </c>
      <c r="H13" s="354"/>
      <c r="I13" s="373" t="s">
        <v>550</v>
      </c>
      <c r="J13" s="370">
        <v>27874</v>
      </c>
      <c r="K13" s="354">
        <f t="shared" ca="1" si="0"/>
        <v>42</v>
      </c>
      <c r="L13" s="369" t="str">
        <f t="shared" ca="1" si="1"/>
        <v>Adulto</v>
      </c>
    </row>
    <row r="14" spans="1:13" x14ac:dyDescent="0.2">
      <c r="A14" s="64"/>
      <c r="B14" s="368"/>
      <c r="C14" s="369">
        <v>804</v>
      </c>
      <c r="D14" s="354" t="s">
        <v>97</v>
      </c>
      <c r="E14" s="369" t="s">
        <v>55</v>
      </c>
      <c r="F14" s="354" t="s">
        <v>55</v>
      </c>
      <c r="G14" s="369" t="s">
        <v>581</v>
      </c>
      <c r="H14" s="354"/>
      <c r="I14" s="373" t="s">
        <v>551</v>
      </c>
      <c r="J14" s="370">
        <v>29633</v>
      </c>
      <c r="K14" s="354">
        <f t="shared" ca="1" si="0"/>
        <v>37</v>
      </c>
      <c r="L14" s="369" t="str">
        <f t="shared" ca="1" si="1"/>
        <v>Adulto</v>
      </c>
    </row>
    <row r="15" spans="1:13" x14ac:dyDescent="0.2">
      <c r="A15" s="64"/>
      <c r="B15" s="368"/>
      <c r="C15" s="369">
        <v>801</v>
      </c>
      <c r="D15" s="354" t="s">
        <v>97</v>
      </c>
      <c r="E15" s="369" t="s">
        <v>532</v>
      </c>
      <c r="F15" s="354" t="s">
        <v>229</v>
      </c>
      <c r="G15" s="369" t="s">
        <v>582</v>
      </c>
      <c r="H15" s="354"/>
      <c r="I15" s="373" t="s">
        <v>552</v>
      </c>
      <c r="J15" s="370">
        <v>33954</v>
      </c>
      <c r="K15" s="354">
        <f t="shared" ca="1" si="0"/>
        <v>25</v>
      </c>
      <c r="L15" s="369" t="str">
        <f t="shared" ca="1" si="1"/>
        <v>Adulto</v>
      </c>
    </row>
    <row r="16" spans="1:13" x14ac:dyDescent="0.2">
      <c r="A16" s="64"/>
      <c r="B16" s="368"/>
      <c r="C16" s="369"/>
      <c r="D16" s="354" t="s">
        <v>97</v>
      </c>
      <c r="E16" s="369" t="s">
        <v>312</v>
      </c>
      <c r="F16" s="369" t="s">
        <v>312</v>
      </c>
      <c r="G16" s="369" t="s">
        <v>583</v>
      </c>
      <c r="H16" s="354"/>
      <c r="I16" s="369" t="s">
        <v>553</v>
      </c>
      <c r="J16" s="370">
        <v>27810</v>
      </c>
      <c r="K16" s="354">
        <f t="shared" ca="1" si="0"/>
        <v>42</v>
      </c>
      <c r="L16" s="369" t="str">
        <f t="shared" ca="1" si="1"/>
        <v>Adulto</v>
      </c>
    </row>
    <row r="17" spans="1:12" x14ac:dyDescent="0.2">
      <c r="A17" s="64"/>
      <c r="B17" s="368"/>
      <c r="C17" s="369"/>
      <c r="D17" s="354" t="s">
        <v>97</v>
      </c>
      <c r="E17" s="369" t="s">
        <v>303</v>
      </c>
      <c r="F17" s="369" t="s">
        <v>303</v>
      </c>
      <c r="G17" s="369" t="s">
        <v>584</v>
      </c>
      <c r="H17" s="354"/>
      <c r="I17" s="369" t="s">
        <v>554</v>
      </c>
      <c r="J17" s="370">
        <v>27739</v>
      </c>
      <c r="K17" s="354">
        <f t="shared" ca="1" si="0"/>
        <v>42</v>
      </c>
      <c r="L17" s="369" t="str">
        <f t="shared" ca="1" si="1"/>
        <v>Adulto</v>
      </c>
    </row>
    <row r="18" spans="1:12" x14ac:dyDescent="0.2">
      <c r="A18" s="64"/>
      <c r="B18" s="368"/>
      <c r="C18" s="369"/>
      <c r="D18" s="354" t="s">
        <v>97</v>
      </c>
      <c r="E18" s="369" t="s">
        <v>304</v>
      </c>
      <c r="F18" s="369" t="s">
        <v>304</v>
      </c>
      <c r="G18" s="369" t="s">
        <v>585</v>
      </c>
      <c r="H18" s="354"/>
      <c r="I18" s="369" t="s">
        <v>555</v>
      </c>
      <c r="J18" s="369"/>
      <c r="K18" s="354">
        <f t="shared" ca="1" si="0"/>
        <v>118</v>
      </c>
      <c r="L18" s="369" t="str">
        <f t="shared" ca="1" si="1"/>
        <v>Super Senior</v>
      </c>
    </row>
    <row r="19" spans="1:12" x14ac:dyDescent="0.2">
      <c r="A19" s="64"/>
      <c r="B19" s="368"/>
      <c r="C19" s="369"/>
      <c r="D19" s="354" t="s">
        <v>97</v>
      </c>
      <c r="E19" s="369" t="s">
        <v>533</v>
      </c>
      <c r="F19" s="369" t="s">
        <v>533</v>
      </c>
      <c r="G19" s="369" t="s">
        <v>586</v>
      </c>
      <c r="H19" s="354"/>
      <c r="I19" s="373" t="s">
        <v>556</v>
      </c>
      <c r="J19" s="370">
        <v>31567</v>
      </c>
      <c r="K19" s="354">
        <f t="shared" ca="1" si="0"/>
        <v>32</v>
      </c>
      <c r="L19" s="369" t="str">
        <f t="shared" ca="1" si="1"/>
        <v>Adulto</v>
      </c>
    </row>
    <row r="20" spans="1:12" x14ac:dyDescent="0.2">
      <c r="A20" s="64"/>
      <c r="B20" s="368"/>
      <c r="C20" s="369"/>
      <c r="D20" s="354" t="s">
        <v>97</v>
      </c>
      <c r="E20" s="369" t="s">
        <v>301</v>
      </c>
      <c r="F20" s="369" t="s">
        <v>301</v>
      </c>
      <c r="G20" s="369" t="s">
        <v>587</v>
      </c>
      <c r="H20" s="354"/>
      <c r="I20" s="369" t="s">
        <v>557</v>
      </c>
      <c r="J20" s="370">
        <v>20235</v>
      </c>
      <c r="K20" s="354">
        <f t="shared" ca="1" si="0"/>
        <v>63</v>
      </c>
      <c r="L20" s="369" t="str">
        <f t="shared" ca="1" si="1"/>
        <v>Super Senior</v>
      </c>
    </row>
    <row r="21" spans="1:12" x14ac:dyDescent="0.2">
      <c r="A21" s="64"/>
      <c r="B21" s="368"/>
      <c r="C21" s="369">
        <v>727</v>
      </c>
      <c r="D21" s="354" t="s">
        <v>97</v>
      </c>
      <c r="E21" s="369" t="s">
        <v>688</v>
      </c>
      <c r="F21" s="354" t="s">
        <v>689</v>
      </c>
      <c r="G21" s="369" t="s">
        <v>588</v>
      </c>
      <c r="H21" s="354"/>
      <c r="I21" s="373" t="s">
        <v>558</v>
      </c>
      <c r="J21" s="370">
        <v>26959</v>
      </c>
      <c r="K21" s="354">
        <f t="shared" ca="1" si="0"/>
        <v>44</v>
      </c>
      <c r="L21" s="369" t="str">
        <f t="shared" ca="1" si="1"/>
        <v>Adulto</v>
      </c>
    </row>
    <row r="22" spans="1:12" x14ac:dyDescent="0.2">
      <c r="A22" s="64"/>
      <c r="B22" s="368"/>
      <c r="C22" s="369"/>
      <c r="D22" s="354" t="s">
        <v>97</v>
      </c>
      <c r="E22" s="369" t="s">
        <v>534</v>
      </c>
      <c r="F22" s="354" t="s">
        <v>71</v>
      </c>
      <c r="G22" s="369" t="s">
        <v>589</v>
      </c>
      <c r="H22" s="354"/>
      <c r="I22" s="369" t="s">
        <v>559</v>
      </c>
      <c r="J22" s="370">
        <v>20234</v>
      </c>
      <c r="K22" s="354">
        <f t="shared" ca="1" si="0"/>
        <v>63</v>
      </c>
      <c r="L22" s="369" t="str">
        <f t="shared" ca="1" si="1"/>
        <v>Super Senior</v>
      </c>
    </row>
    <row r="23" spans="1:12" x14ac:dyDescent="0.2">
      <c r="A23" s="64"/>
      <c r="B23" s="368"/>
      <c r="C23" s="369">
        <v>231</v>
      </c>
      <c r="D23" s="354" t="s">
        <v>97</v>
      </c>
      <c r="E23" s="369" t="s">
        <v>535</v>
      </c>
      <c r="F23" s="354" t="s">
        <v>38</v>
      </c>
      <c r="G23" s="369" t="s">
        <v>577</v>
      </c>
      <c r="H23" s="354"/>
      <c r="I23" s="369" t="s">
        <v>560</v>
      </c>
      <c r="J23" s="370">
        <v>17453</v>
      </c>
      <c r="K23" s="354">
        <f t="shared" ca="1" si="0"/>
        <v>70</v>
      </c>
      <c r="L23" s="369" t="str">
        <f t="shared" ca="1" si="1"/>
        <v>Super Senior</v>
      </c>
    </row>
    <row r="24" spans="1:12" x14ac:dyDescent="0.2">
      <c r="A24" s="64"/>
      <c r="B24" s="368"/>
      <c r="C24" s="369" t="s">
        <v>539</v>
      </c>
      <c r="D24" s="354" t="s">
        <v>97</v>
      </c>
      <c r="E24" s="369" t="s">
        <v>313</v>
      </c>
      <c r="F24" s="354"/>
      <c r="G24" s="369" t="s">
        <v>590</v>
      </c>
      <c r="H24" s="354"/>
      <c r="I24" s="373" t="s">
        <v>561</v>
      </c>
      <c r="J24" s="370">
        <v>27685</v>
      </c>
      <c r="K24" s="354">
        <f t="shared" ca="1" si="0"/>
        <v>42</v>
      </c>
      <c r="L24" s="369" t="str">
        <f t="shared" ca="1" si="1"/>
        <v>Adulto</v>
      </c>
    </row>
    <row r="25" spans="1:12" x14ac:dyDescent="0.2">
      <c r="A25" s="64"/>
      <c r="B25" s="368"/>
      <c r="C25" s="369">
        <v>374</v>
      </c>
      <c r="D25" s="354" t="s">
        <v>97</v>
      </c>
      <c r="E25" s="369" t="s">
        <v>25</v>
      </c>
      <c r="F25" s="354" t="s">
        <v>25</v>
      </c>
      <c r="G25" s="369" t="s">
        <v>591</v>
      </c>
      <c r="H25" s="354"/>
      <c r="I25" s="369" t="s">
        <v>562</v>
      </c>
      <c r="J25" s="370">
        <v>24685</v>
      </c>
      <c r="K25" s="354">
        <f t="shared" ca="1" si="0"/>
        <v>50</v>
      </c>
      <c r="L25" s="369" t="str">
        <f t="shared" ca="1" si="1"/>
        <v>Senior</v>
      </c>
    </row>
    <row r="26" spans="1:12" x14ac:dyDescent="0.2">
      <c r="A26" s="64"/>
      <c r="B26" s="368"/>
      <c r="C26" s="369"/>
      <c r="D26" s="354" t="s">
        <v>97</v>
      </c>
      <c r="E26" s="369" t="s">
        <v>314</v>
      </c>
      <c r="F26" s="354"/>
      <c r="G26" s="369" t="s">
        <v>592</v>
      </c>
      <c r="H26" s="354"/>
      <c r="I26" s="369" t="s">
        <v>563</v>
      </c>
      <c r="J26" s="370">
        <v>27197</v>
      </c>
      <c r="K26" s="354">
        <f t="shared" ca="1" si="0"/>
        <v>44</v>
      </c>
      <c r="L26" s="369" t="str">
        <f t="shared" ca="1" si="1"/>
        <v>Adulto</v>
      </c>
    </row>
    <row r="27" spans="1:12" x14ac:dyDescent="0.2">
      <c r="A27" s="64">
        <v>4</v>
      </c>
      <c r="B27" s="368" t="s">
        <v>149</v>
      </c>
      <c r="C27" s="369">
        <v>797</v>
      </c>
      <c r="D27" s="354" t="s">
        <v>97</v>
      </c>
      <c r="E27" s="369" t="s">
        <v>536</v>
      </c>
      <c r="F27" s="354" t="s">
        <v>360</v>
      </c>
      <c r="G27" s="369" t="s">
        <v>588</v>
      </c>
      <c r="H27" s="354"/>
      <c r="I27" s="373" t="s">
        <v>564</v>
      </c>
      <c r="J27" s="370">
        <v>17804</v>
      </c>
      <c r="K27" s="354">
        <f t="shared" ca="1" si="0"/>
        <v>69</v>
      </c>
      <c r="L27" s="369" t="str">
        <f t="shared" ca="1" si="1"/>
        <v>Super Senior</v>
      </c>
    </row>
    <row r="28" spans="1:12" x14ac:dyDescent="0.2">
      <c r="A28" s="64">
        <v>5</v>
      </c>
      <c r="B28" s="368"/>
      <c r="C28" s="369">
        <v>381</v>
      </c>
      <c r="D28" s="354" t="s">
        <v>97</v>
      </c>
      <c r="E28" s="369" t="s">
        <v>243</v>
      </c>
      <c r="F28" s="369" t="s">
        <v>243</v>
      </c>
      <c r="G28" s="369" t="s">
        <v>593</v>
      </c>
      <c r="H28" s="354"/>
      <c r="I28" s="369" t="s">
        <v>565</v>
      </c>
      <c r="J28" s="370">
        <v>24767</v>
      </c>
      <c r="K28" s="354">
        <f t="shared" ca="1" si="0"/>
        <v>50</v>
      </c>
      <c r="L28" s="369" t="str">
        <f t="shared" ca="1" si="1"/>
        <v>Senior</v>
      </c>
    </row>
    <row r="29" spans="1:12" x14ac:dyDescent="0.2">
      <c r="A29" s="64">
        <v>6</v>
      </c>
      <c r="B29" s="368"/>
      <c r="C29" s="369"/>
      <c r="D29" s="354" t="s">
        <v>97</v>
      </c>
      <c r="E29" s="369" t="s">
        <v>306</v>
      </c>
      <c r="F29" s="369" t="s">
        <v>306</v>
      </c>
      <c r="G29" s="369" t="s">
        <v>594</v>
      </c>
      <c r="H29" s="354"/>
      <c r="I29" s="369"/>
      <c r="J29" s="370">
        <v>36843</v>
      </c>
      <c r="K29" s="354">
        <f t="shared" ca="1" si="0"/>
        <v>17</v>
      </c>
      <c r="L29" s="369" t="str">
        <f t="shared" ca="1" si="1"/>
        <v>SUB-23</v>
      </c>
    </row>
    <row r="30" spans="1:12" x14ac:dyDescent="0.2">
      <c r="A30" s="64">
        <v>7</v>
      </c>
      <c r="B30" s="368" t="s">
        <v>173</v>
      </c>
      <c r="C30" s="369">
        <v>304</v>
      </c>
      <c r="D30" s="354" t="s">
        <v>97</v>
      </c>
      <c r="E30" s="369" t="s">
        <v>537</v>
      </c>
      <c r="F30" s="354" t="s">
        <v>81</v>
      </c>
      <c r="G30" s="369" t="s">
        <v>595</v>
      </c>
      <c r="H30" s="354"/>
      <c r="I30" s="369" t="s">
        <v>566</v>
      </c>
      <c r="J30" s="372">
        <v>24980</v>
      </c>
      <c r="K30" s="354">
        <f t="shared" ca="1" si="0"/>
        <v>50</v>
      </c>
      <c r="L30" s="369" t="str">
        <f t="shared" ca="1" si="1"/>
        <v>Senior</v>
      </c>
    </row>
    <row r="31" spans="1:12" x14ac:dyDescent="0.2">
      <c r="A31" s="64">
        <v>8</v>
      </c>
      <c r="B31" s="368" t="s">
        <v>254</v>
      </c>
      <c r="C31" s="369">
        <v>405</v>
      </c>
      <c r="D31" s="354" t="s">
        <v>97</v>
      </c>
      <c r="E31" s="369" t="s">
        <v>86</v>
      </c>
      <c r="F31" s="354" t="s">
        <v>690</v>
      </c>
      <c r="G31" s="369" t="s">
        <v>596</v>
      </c>
      <c r="H31" s="354"/>
      <c r="I31" s="373" t="s">
        <v>567</v>
      </c>
      <c r="J31" s="370">
        <v>17327</v>
      </c>
      <c r="K31" s="354">
        <f t="shared" ca="1" si="0"/>
        <v>71</v>
      </c>
      <c r="L31" s="369" t="str">
        <f t="shared" ca="1" si="1"/>
        <v>Super Senior</v>
      </c>
    </row>
    <row r="32" spans="1:12" x14ac:dyDescent="0.2">
      <c r="A32" s="64">
        <v>9</v>
      </c>
      <c r="B32" s="368"/>
      <c r="C32" s="369">
        <v>488</v>
      </c>
      <c r="D32" s="354" t="s">
        <v>97</v>
      </c>
      <c r="E32" s="369" t="s">
        <v>106</v>
      </c>
      <c r="F32" s="354" t="s">
        <v>365</v>
      </c>
      <c r="G32" s="369" t="s">
        <v>597</v>
      </c>
      <c r="H32" s="354"/>
      <c r="I32" s="369" t="s">
        <v>568</v>
      </c>
      <c r="J32" s="370">
        <v>29958</v>
      </c>
      <c r="K32" s="354">
        <f t="shared" ca="1" si="0"/>
        <v>36</v>
      </c>
      <c r="L32" s="369" t="str">
        <f t="shared" ca="1" si="1"/>
        <v>Adulto</v>
      </c>
    </row>
    <row r="33" spans="1:12" x14ac:dyDescent="0.2">
      <c r="A33" s="64">
        <v>10</v>
      </c>
      <c r="B33" s="368" t="s">
        <v>237</v>
      </c>
      <c r="C33" s="369"/>
      <c r="D33" s="354" t="s">
        <v>97</v>
      </c>
      <c r="E33" s="369" t="s">
        <v>538</v>
      </c>
      <c r="F33" s="354" t="s">
        <v>236</v>
      </c>
      <c r="G33" s="369" t="s">
        <v>598</v>
      </c>
      <c r="H33" s="354"/>
      <c r="I33" s="373" t="s">
        <v>569</v>
      </c>
      <c r="J33" s="370">
        <v>14470</v>
      </c>
      <c r="K33" s="354">
        <f t="shared" ca="1" si="0"/>
        <v>78</v>
      </c>
      <c r="L33" s="369" t="str">
        <f t="shared" ca="1" si="1"/>
        <v>Super Senior</v>
      </c>
    </row>
    <row r="34" spans="1:12" x14ac:dyDescent="0.2">
      <c r="A34" s="52">
        <v>11</v>
      </c>
      <c r="B34" s="31"/>
      <c r="C34" s="358"/>
      <c r="D34" s="352" t="s">
        <v>31</v>
      </c>
      <c r="E34" s="338" t="s">
        <v>378</v>
      </c>
      <c r="F34" s="339" t="s">
        <v>379</v>
      </c>
      <c r="G34" s="340" t="s">
        <v>380</v>
      </c>
      <c r="H34" s="340" t="s">
        <v>381</v>
      </c>
      <c r="I34" s="335" t="s">
        <v>382</v>
      </c>
      <c r="J34" s="341">
        <v>29523</v>
      </c>
      <c r="K34" s="352">
        <f t="shared" ca="1" si="0"/>
        <v>37</v>
      </c>
      <c r="L34" s="353" t="str">
        <f t="shared" ca="1" si="1"/>
        <v>Adulto</v>
      </c>
    </row>
    <row r="35" spans="1:12" x14ac:dyDescent="0.2">
      <c r="A35" s="52">
        <v>12</v>
      </c>
      <c r="B35" s="31"/>
      <c r="C35" s="358"/>
      <c r="D35" s="352" t="s">
        <v>31</v>
      </c>
      <c r="E35" s="342" t="s">
        <v>383</v>
      </c>
      <c r="F35" s="343" t="s">
        <v>384</v>
      </c>
      <c r="G35" s="344" t="s">
        <v>385</v>
      </c>
      <c r="H35" s="344" t="s">
        <v>386</v>
      </c>
      <c r="I35" s="336" t="s">
        <v>376</v>
      </c>
      <c r="J35" s="345">
        <v>31896</v>
      </c>
      <c r="K35" s="352">
        <f t="shared" ref="K35:K66" ca="1" si="2">INT((M$1-J35)/365.25)</f>
        <v>31</v>
      </c>
      <c r="L35" s="353" t="str">
        <f t="shared" ref="L35:L66" ca="1" si="3">IF(K35&gt;59.99,"Super Senior",IF(K35&gt;49.99,"Senior",IF(K35&gt;22.99,"Adulto",IF(K35&gt;16.99,"SUB-23",IF(K35&gt;13.99,"SUB-16",IF(K35&gt;0.01,"SUB-14"))))))</f>
        <v>Adulto</v>
      </c>
    </row>
    <row r="36" spans="1:12" x14ac:dyDescent="0.2">
      <c r="A36" s="52">
        <v>13</v>
      </c>
      <c r="B36" s="31"/>
      <c r="C36" s="358"/>
      <c r="D36" s="352" t="s">
        <v>31</v>
      </c>
      <c r="E36" s="342" t="s">
        <v>387</v>
      </c>
      <c r="F36" s="343" t="s">
        <v>388</v>
      </c>
      <c r="G36" s="344" t="s">
        <v>389</v>
      </c>
      <c r="H36" s="344" t="s">
        <v>390</v>
      </c>
      <c r="I36" s="336" t="s">
        <v>377</v>
      </c>
      <c r="J36" s="345">
        <v>21482</v>
      </c>
      <c r="K36" s="352">
        <f t="shared" ca="1" si="2"/>
        <v>59</v>
      </c>
      <c r="L36" s="353" t="str">
        <f t="shared" ca="1" si="3"/>
        <v>Senior</v>
      </c>
    </row>
    <row r="37" spans="1:12" x14ac:dyDescent="0.2">
      <c r="A37" s="52">
        <v>14</v>
      </c>
      <c r="B37" s="31"/>
      <c r="C37" s="358"/>
      <c r="D37" s="352" t="s">
        <v>31</v>
      </c>
      <c r="E37" s="342" t="s">
        <v>391</v>
      </c>
      <c r="F37" s="343" t="s">
        <v>392</v>
      </c>
      <c r="G37" s="344" t="s">
        <v>393</v>
      </c>
      <c r="H37" s="344" t="s">
        <v>390</v>
      </c>
      <c r="I37" s="336" t="s">
        <v>394</v>
      </c>
      <c r="J37" s="345">
        <v>31707</v>
      </c>
      <c r="K37" s="352">
        <f t="shared" ca="1" si="2"/>
        <v>31</v>
      </c>
      <c r="L37" s="353" t="str">
        <f t="shared" ca="1" si="3"/>
        <v>Adulto</v>
      </c>
    </row>
    <row r="38" spans="1:12" x14ac:dyDescent="0.2">
      <c r="A38" s="52">
        <v>15</v>
      </c>
      <c r="B38" s="31"/>
      <c r="C38" s="358"/>
      <c r="D38" s="352" t="s">
        <v>31</v>
      </c>
      <c r="E38" s="342" t="s">
        <v>395</v>
      </c>
      <c r="F38" s="343" t="s">
        <v>396</v>
      </c>
      <c r="G38" s="344" t="s">
        <v>397</v>
      </c>
      <c r="H38" s="344" t="s">
        <v>386</v>
      </c>
      <c r="I38" s="346" t="s">
        <v>398</v>
      </c>
      <c r="J38" s="345">
        <v>30508</v>
      </c>
      <c r="K38" s="352">
        <f t="shared" ca="1" si="2"/>
        <v>34</v>
      </c>
      <c r="L38" s="353" t="str">
        <f t="shared" ca="1" si="3"/>
        <v>Adulto</v>
      </c>
    </row>
    <row r="39" spans="1:12" x14ac:dyDescent="0.2">
      <c r="A39" s="52">
        <v>16</v>
      </c>
      <c r="B39" s="31"/>
      <c r="C39" s="358"/>
      <c r="D39" s="352" t="s">
        <v>31</v>
      </c>
      <c r="E39" s="342" t="s">
        <v>399</v>
      </c>
      <c r="F39" s="343" t="s">
        <v>399</v>
      </c>
      <c r="G39" s="344" t="s">
        <v>400</v>
      </c>
      <c r="H39" s="344" t="s">
        <v>401</v>
      </c>
      <c r="I39" s="336" t="s">
        <v>402</v>
      </c>
      <c r="J39" s="345">
        <v>17754</v>
      </c>
      <c r="K39" s="352">
        <f t="shared" ca="1" si="2"/>
        <v>69</v>
      </c>
      <c r="L39" s="353" t="str">
        <f t="shared" ca="1" si="3"/>
        <v>Super Senior</v>
      </c>
    </row>
    <row r="40" spans="1:12" x14ac:dyDescent="0.2">
      <c r="A40" s="52">
        <v>17</v>
      </c>
      <c r="B40" s="31"/>
      <c r="C40" s="358"/>
      <c r="D40" s="352" t="s">
        <v>31</v>
      </c>
      <c r="E40" s="342" t="s">
        <v>403</v>
      </c>
      <c r="F40" s="343" t="s">
        <v>403</v>
      </c>
      <c r="G40" s="344" t="s">
        <v>404</v>
      </c>
      <c r="H40" s="344" t="s">
        <v>405</v>
      </c>
      <c r="I40" s="336" t="s">
        <v>406</v>
      </c>
      <c r="J40" s="345">
        <v>22964</v>
      </c>
      <c r="K40" s="352">
        <f t="shared" ca="1" si="2"/>
        <v>55</v>
      </c>
      <c r="L40" s="353" t="str">
        <f t="shared" ca="1" si="3"/>
        <v>Senior</v>
      </c>
    </row>
    <row r="41" spans="1:12" x14ac:dyDescent="0.2">
      <c r="A41" s="52">
        <v>18</v>
      </c>
      <c r="B41" s="31"/>
      <c r="C41" s="358"/>
      <c r="D41" s="352" t="s">
        <v>31</v>
      </c>
      <c r="E41" s="342" t="s">
        <v>407</v>
      </c>
      <c r="F41" s="343" t="s">
        <v>408</v>
      </c>
      <c r="G41" s="344" t="s">
        <v>409</v>
      </c>
      <c r="H41" s="344" t="s">
        <v>410</v>
      </c>
      <c r="I41" s="336" t="s">
        <v>411</v>
      </c>
      <c r="J41" s="345">
        <v>23993</v>
      </c>
      <c r="K41" s="352">
        <f t="shared" ca="1" si="2"/>
        <v>52</v>
      </c>
      <c r="L41" s="353" t="str">
        <f t="shared" ca="1" si="3"/>
        <v>Senior</v>
      </c>
    </row>
    <row r="42" spans="1:12" x14ac:dyDescent="0.2">
      <c r="A42" s="52">
        <v>19</v>
      </c>
      <c r="B42" s="31"/>
      <c r="C42" s="358"/>
      <c r="D42" s="352" t="s">
        <v>31</v>
      </c>
      <c r="E42" s="342" t="s">
        <v>412</v>
      </c>
      <c r="F42" s="343" t="s">
        <v>413</v>
      </c>
      <c r="G42" s="344" t="s">
        <v>414</v>
      </c>
      <c r="H42" s="344" t="s">
        <v>415</v>
      </c>
      <c r="I42" s="336" t="s">
        <v>416</v>
      </c>
      <c r="J42" s="345">
        <v>22796</v>
      </c>
      <c r="K42" s="352">
        <f t="shared" ca="1" si="2"/>
        <v>56</v>
      </c>
      <c r="L42" s="353" t="str">
        <f t="shared" ca="1" si="3"/>
        <v>Senior</v>
      </c>
    </row>
    <row r="43" spans="1:12" x14ac:dyDescent="0.2">
      <c r="A43" s="52">
        <v>20</v>
      </c>
      <c r="B43" s="31"/>
      <c r="C43" s="358"/>
      <c r="D43" s="352" t="s">
        <v>31</v>
      </c>
      <c r="E43" s="342" t="s">
        <v>417</v>
      </c>
      <c r="F43" s="343" t="s">
        <v>417</v>
      </c>
      <c r="G43" s="344" t="s">
        <v>418</v>
      </c>
      <c r="H43" s="344" t="s">
        <v>390</v>
      </c>
      <c r="I43" s="336" t="s">
        <v>419</v>
      </c>
      <c r="J43" s="345">
        <v>20374</v>
      </c>
      <c r="K43" s="352">
        <f t="shared" ca="1" si="2"/>
        <v>62</v>
      </c>
      <c r="L43" s="353" t="str">
        <f t="shared" ca="1" si="3"/>
        <v>Super Senior</v>
      </c>
    </row>
    <row r="44" spans="1:12" x14ac:dyDescent="0.2">
      <c r="A44" s="52">
        <v>21</v>
      </c>
      <c r="B44" s="31"/>
      <c r="C44" s="358"/>
      <c r="D44" s="352" t="s">
        <v>31</v>
      </c>
      <c r="E44" s="342" t="s">
        <v>420</v>
      </c>
      <c r="F44" s="343" t="s">
        <v>421</v>
      </c>
      <c r="G44" s="344" t="s">
        <v>422</v>
      </c>
      <c r="H44" s="344" t="s">
        <v>423</v>
      </c>
      <c r="I44" s="336" t="s">
        <v>424</v>
      </c>
      <c r="J44" s="345">
        <v>10568</v>
      </c>
      <c r="K44" s="352">
        <f t="shared" ca="1" si="2"/>
        <v>89</v>
      </c>
      <c r="L44" s="353" t="str">
        <f t="shared" ca="1" si="3"/>
        <v>Super Senior</v>
      </c>
    </row>
    <row r="45" spans="1:12" x14ac:dyDescent="0.2">
      <c r="A45" s="52">
        <v>22</v>
      </c>
      <c r="B45" s="31"/>
      <c r="C45" s="358"/>
      <c r="D45" s="352" t="s">
        <v>31</v>
      </c>
      <c r="E45" s="342" t="s">
        <v>425</v>
      </c>
      <c r="F45" s="343" t="s">
        <v>425</v>
      </c>
      <c r="G45" s="344" t="s">
        <v>426</v>
      </c>
      <c r="H45" s="344" t="s">
        <v>427</v>
      </c>
      <c r="I45" s="336" t="s">
        <v>428</v>
      </c>
      <c r="J45" s="345">
        <v>29962</v>
      </c>
      <c r="K45" s="352">
        <f t="shared" ca="1" si="2"/>
        <v>36</v>
      </c>
      <c r="L45" s="353" t="str">
        <f t="shared" ca="1" si="3"/>
        <v>Adulto</v>
      </c>
    </row>
    <row r="46" spans="1:12" x14ac:dyDescent="0.2">
      <c r="A46" s="52">
        <v>23</v>
      </c>
      <c r="B46" s="31"/>
      <c r="C46" s="358"/>
      <c r="D46" s="352" t="s">
        <v>31</v>
      </c>
      <c r="E46" s="342" t="s">
        <v>429</v>
      </c>
      <c r="F46" s="343" t="s">
        <v>430</v>
      </c>
      <c r="G46" s="344" t="s">
        <v>431</v>
      </c>
      <c r="H46" s="344" t="s">
        <v>381</v>
      </c>
      <c r="I46" s="336" t="s">
        <v>432</v>
      </c>
      <c r="J46" s="345">
        <v>30840</v>
      </c>
      <c r="K46" s="352">
        <f t="shared" ca="1" si="2"/>
        <v>34</v>
      </c>
      <c r="L46" s="353" t="str">
        <f t="shared" ca="1" si="3"/>
        <v>Adulto</v>
      </c>
    </row>
    <row r="47" spans="1:12" x14ac:dyDescent="0.2">
      <c r="A47" s="52">
        <v>24</v>
      </c>
      <c r="B47" s="31"/>
      <c r="C47" s="358"/>
      <c r="D47" s="352" t="s">
        <v>31</v>
      </c>
      <c r="E47" s="342" t="s">
        <v>433</v>
      </c>
      <c r="F47" s="343" t="s">
        <v>433</v>
      </c>
      <c r="G47" s="347" t="s">
        <v>434</v>
      </c>
      <c r="H47" s="344" t="s">
        <v>435</v>
      </c>
      <c r="I47" s="336" t="s">
        <v>436</v>
      </c>
      <c r="J47" s="345">
        <v>18139</v>
      </c>
      <c r="K47" s="352">
        <f t="shared" ca="1" si="2"/>
        <v>68</v>
      </c>
      <c r="L47" s="353" t="str">
        <f t="shared" ca="1" si="3"/>
        <v>Super Senior</v>
      </c>
    </row>
    <row r="48" spans="1:12" x14ac:dyDescent="0.2">
      <c r="A48" s="52">
        <v>25</v>
      </c>
      <c r="B48" s="31"/>
      <c r="C48" s="358"/>
      <c r="D48" s="352" t="s">
        <v>31</v>
      </c>
      <c r="E48" s="342" t="s">
        <v>437</v>
      </c>
      <c r="F48" s="343" t="s">
        <v>437</v>
      </c>
      <c r="G48" s="344" t="s">
        <v>438</v>
      </c>
      <c r="H48" s="344" t="s">
        <v>439</v>
      </c>
      <c r="I48" s="336" t="s">
        <v>440</v>
      </c>
      <c r="J48" s="345">
        <v>17968</v>
      </c>
      <c r="K48" s="352">
        <f t="shared" ca="1" si="2"/>
        <v>69</v>
      </c>
      <c r="L48" s="353" t="str">
        <f t="shared" ca="1" si="3"/>
        <v>Super Senior</v>
      </c>
    </row>
    <row r="49" spans="1:12" s="367" customFormat="1" x14ac:dyDescent="0.2">
      <c r="A49" s="52">
        <v>26</v>
      </c>
      <c r="B49" s="31"/>
      <c r="C49" s="358"/>
      <c r="D49" s="352" t="s">
        <v>31</v>
      </c>
      <c r="E49" s="360" t="s">
        <v>441</v>
      </c>
      <c r="F49" s="361" t="s">
        <v>441</v>
      </c>
      <c r="G49" s="362" t="s">
        <v>442</v>
      </c>
      <c r="H49" s="363"/>
      <c r="I49" s="364" t="s">
        <v>443</v>
      </c>
      <c r="J49" s="365">
        <v>19996</v>
      </c>
      <c r="K49" s="352">
        <f t="shared" ca="1" si="2"/>
        <v>63</v>
      </c>
      <c r="L49" s="366" t="str">
        <f t="shared" ca="1" si="3"/>
        <v>Super Senior</v>
      </c>
    </row>
    <row r="50" spans="1:12" x14ac:dyDescent="0.2">
      <c r="A50" s="52">
        <v>27</v>
      </c>
      <c r="B50" s="31"/>
      <c r="C50" s="358"/>
      <c r="D50" s="352" t="s">
        <v>31</v>
      </c>
      <c r="E50" s="342" t="s">
        <v>444</v>
      </c>
      <c r="F50" s="343" t="s">
        <v>444</v>
      </c>
      <c r="G50" s="348" t="s">
        <v>445</v>
      </c>
      <c r="H50" s="349" t="s">
        <v>446</v>
      </c>
      <c r="I50" s="336" t="s">
        <v>447</v>
      </c>
      <c r="J50" s="345">
        <v>28395</v>
      </c>
      <c r="K50" s="352">
        <f t="shared" ca="1" si="2"/>
        <v>40</v>
      </c>
      <c r="L50" s="353" t="str">
        <f t="shared" ca="1" si="3"/>
        <v>Adulto</v>
      </c>
    </row>
    <row r="51" spans="1:12" x14ac:dyDescent="0.2">
      <c r="A51" s="52">
        <v>28</v>
      </c>
      <c r="B51" s="31"/>
      <c r="C51" s="358"/>
      <c r="D51" s="352" t="s">
        <v>31</v>
      </c>
      <c r="E51" s="342" t="s">
        <v>448</v>
      </c>
      <c r="F51" s="343" t="s">
        <v>448</v>
      </c>
      <c r="G51" s="340" t="s">
        <v>449</v>
      </c>
      <c r="H51" s="344" t="s">
        <v>445</v>
      </c>
      <c r="I51" s="336" t="s">
        <v>450</v>
      </c>
      <c r="J51" s="345">
        <v>29358</v>
      </c>
      <c r="K51" s="352">
        <f t="shared" ca="1" si="2"/>
        <v>38</v>
      </c>
      <c r="L51" s="353" t="str">
        <f t="shared" ca="1" si="3"/>
        <v>Adulto</v>
      </c>
    </row>
    <row r="52" spans="1:12" x14ac:dyDescent="0.2">
      <c r="A52" s="52">
        <v>29</v>
      </c>
      <c r="B52" s="31"/>
      <c r="C52" s="358"/>
      <c r="D52" s="352" t="s">
        <v>31</v>
      </c>
      <c r="E52" s="342" t="s">
        <v>451</v>
      </c>
      <c r="F52" s="343" t="s">
        <v>452</v>
      </c>
      <c r="G52" s="344" t="s">
        <v>453</v>
      </c>
      <c r="H52" s="344" t="s">
        <v>454</v>
      </c>
      <c r="I52" s="336" t="s">
        <v>455</v>
      </c>
      <c r="J52" s="345">
        <v>19057</v>
      </c>
      <c r="K52" s="352">
        <f t="shared" ca="1" si="2"/>
        <v>66</v>
      </c>
      <c r="L52" s="353" t="str">
        <f t="shared" ca="1" si="3"/>
        <v>Super Senior</v>
      </c>
    </row>
    <row r="53" spans="1:12" x14ac:dyDescent="0.2">
      <c r="A53" s="52">
        <v>30</v>
      </c>
      <c r="B53" s="31"/>
      <c r="C53" s="358"/>
      <c r="D53" s="352" t="s">
        <v>31</v>
      </c>
      <c r="E53" s="342" t="s">
        <v>456</v>
      </c>
      <c r="F53" s="343" t="s">
        <v>456</v>
      </c>
      <c r="G53" s="344" t="s">
        <v>457</v>
      </c>
      <c r="H53" s="344" t="s">
        <v>458</v>
      </c>
      <c r="I53" s="336" t="s">
        <v>459</v>
      </c>
      <c r="J53" s="345">
        <v>24254</v>
      </c>
      <c r="K53" s="352">
        <f t="shared" ca="1" si="2"/>
        <v>52</v>
      </c>
      <c r="L53" s="353" t="str">
        <f t="shared" ca="1" si="3"/>
        <v>Senior</v>
      </c>
    </row>
    <row r="54" spans="1:12" x14ac:dyDescent="0.2">
      <c r="A54" s="52">
        <v>31</v>
      </c>
      <c r="B54" s="31"/>
      <c r="C54" s="358"/>
      <c r="D54" s="352" t="s">
        <v>31</v>
      </c>
      <c r="E54" s="342" t="s">
        <v>460</v>
      </c>
      <c r="F54" s="343" t="s">
        <v>461</v>
      </c>
      <c r="G54" s="344" t="s">
        <v>462</v>
      </c>
      <c r="H54" s="344"/>
      <c r="I54" s="336" t="s">
        <v>463</v>
      </c>
      <c r="J54" s="345">
        <v>31060</v>
      </c>
      <c r="K54" s="352">
        <f t="shared" ca="1" si="2"/>
        <v>33</v>
      </c>
      <c r="L54" s="353" t="str">
        <f t="shared" ca="1" si="3"/>
        <v>Adulto</v>
      </c>
    </row>
    <row r="55" spans="1:12" x14ac:dyDescent="0.2">
      <c r="A55" s="52">
        <v>32</v>
      </c>
      <c r="B55" s="31"/>
      <c r="C55" s="358"/>
      <c r="D55" s="352" t="s">
        <v>31</v>
      </c>
      <c r="E55" s="342" t="s">
        <v>464</v>
      </c>
      <c r="F55" s="343" t="s">
        <v>465</v>
      </c>
      <c r="G55" s="344" t="s">
        <v>466</v>
      </c>
      <c r="H55" s="344" t="s">
        <v>467</v>
      </c>
      <c r="I55" s="336" t="s">
        <v>468</v>
      </c>
      <c r="J55" s="345">
        <v>26930</v>
      </c>
      <c r="K55" s="352">
        <f t="shared" ca="1" si="2"/>
        <v>44</v>
      </c>
      <c r="L55" s="353" t="str">
        <f t="shared" ca="1" si="3"/>
        <v>Adulto</v>
      </c>
    </row>
    <row r="56" spans="1:12" x14ac:dyDescent="0.2">
      <c r="A56" s="52">
        <v>33</v>
      </c>
      <c r="B56" s="31"/>
      <c r="C56" s="358"/>
      <c r="D56" s="352" t="s">
        <v>31</v>
      </c>
      <c r="E56" s="342" t="s">
        <v>469</v>
      </c>
      <c r="F56" s="343" t="s">
        <v>469</v>
      </c>
      <c r="G56" s="344" t="s">
        <v>470</v>
      </c>
      <c r="H56" s="344" t="s">
        <v>454</v>
      </c>
      <c r="I56" s="346" t="s">
        <v>471</v>
      </c>
      <c r="J56" s="345">
        <v>21506</v>
      </c>
      <c r="K56" s="352">
        <f t="shared" ca="1" si="2"/>
        <v>59</v>
      </c>
      <c r="L56" s="353" t="str">
        <f t="shared" ca="1" si="3"/>
        <v>Senior</v>
      </c>
    </row>
    <row r="57" spans="1:12" x14ac:dyDescent="0.2">
      <c r="A57" s="52">
        <v>34</v>
      </c>
      <c r="B57" s="31"/>
      <c r="C57" s="358"/>
      <c r="D57" s="352" t="s">
        <v>31</v>
      </c>
      <c r="E57" s="342" t="s">
        <v>472</v>
      </c>
      <c r="F57" s="343" t="s">
        <v>473</v>
      </c>
      <c r="G57" s="344" t="s">
        <v>474</v>
      </c>
      <c r="H57" s="344" t="s">
        <v>475</v>
      </c>
      <c r="I57" s="336" t="s">
        <v>476</v>
      </c>
      <c r="J57" s="345">
        <v>18611</v>
      </c>
      <c r="K57" s="352">
        <f t="shared" ca="1" si="2"/>
        <v>67</v>
      </c>
      <c r="L57" s="353" t="str">
        <f t="shared" ca="1" si="3"/>
        <v>Super Senior</v>
      </c>
    </row>
    <row r="58" spans="1:12" x14ac:dyDescent="0.2">
      <c r="A58" s="52">
        <v>35</v>
      </c>
      <c r="B58" s="31"/>
      <c r="C58" s="358"/>
      <c r="D58" s="352" t="s">
        <v>31</v>
      </c>
      <c r="E58" s="342" t="s">
        <v>477</v>
      </c>
      <c r="F58" s="343" t="s">
        <v>478</v>
      </c>
      <c r="G58" s="344" t="s">
        <v>479</v>
      </c>
      <c r="H58" s="344"/>
      <c r="I58" s="336" t="s">
        <v>480</v>
      </c>
      <c r="J58" s="345">
        <v>23771</v>
      </c>
      <c r="K58" s="352">
        <f t="shared" ca="1" si="2"/>
        <v>53</v>
      </c>
      <c r="L58" s="353" t="str">
        <f t="shared" ca="1" si="3"/>
        <v>Senior</v>
      </c>
    </row>
    <row r="59" spans="1:12" x14ac:dyDescent="0.2">
      <c r="A59" s="52">
        <v>36</v>
      </c>
      <c r="B59" s="31"/>
      <c r="C59" s="358"/>
      <c r="D59" s="352" t="s">
        <v>31</v>
      </c>
      <c r="E59" s="342" t="s">
        <v>481</v>
      </c>
      <c r="F59" s="343" t="s">
        <v>481</v>
      </c>
      <c r="G59" s="347" t="s">
        <v>482</v>
      </c>
      <c r="H59" s="347" t="s">
        <v>435</v>
      </c>
      <c r="I59" s="336" t="s">
        <v>436</v>
      </c>
      <c r="J59" s="345">
        <v>28964</v>
      </c>
      <c r="K59" s="352">
        <f t="shared" ca="1" si="2"/>
        <v>39</v>
      </c>
      <c r="L59" s="353" t="str">
        <f t="shared" ca="1" si="3"/>
        <v>Adulto</v>
      </c>
    </row>
    <row r="60" spans="1:12" x14ac:dyDescent="0.2">
      <c r="A60" s="52">
        <v>37</v>
      </c>
      <c r="B60" s="31"/>
      <c r="C60" s="358"/>
      <c r="D60" s="352" t="s">
        <v>31</v>
      </c>
      <c r="E60" s="342" t="s">
        <v>483</v>
      </c>
      <c r="F60" s="343" t="s">
        <v>484</v>
      </c>
      <c r="G60" s="347"/>
      <c r="H60" s="347" t="s">
        <v>381</v>
      </c>
      <c r="I60" s="336" t="s">
        <v>382</v>
      </c>
      <c r="J60" s="345">
        <v>18355</v>
      </c>
      <c r="K60" s="352">
        <f t="shared" ca="1" si="2"/>
        <v>68</v>
      </c>
      <c r="L60" s="353" t="str">
        <f t="shared" ca="1" si="3"/>
        <v>Super Senior</v>
      </c>
    </row>
    <row r="61" spans="1:12" x14ac:dyDescent="0.2">
      <c r="A61" s="52">
        <v>38</v>
      </c>
      <c r="B61" s="31"/>
      <c r="C61" s="358"/>
      <c r="D61" s="352" t="s">
        <v>31</v>
      </c>
      <c r="E61" s="342" t="s">
        <v>485</v>
      </c>
      <c r="F61" s="343" t="s">
        <v>486</v>
      </c>
      <c r="G61" s="344" t="s">
        <v>487</v>
      </c>
      <c r="H61" s="344" t="s">
        <v>488</v>
      </c>
      <c r="I61" s="336" t="s">
        <v>489</v>
      </c>
      <c r="J61" s="345">
        <v>29596</v>
      </c>
      <c r="K61" s="352">
        <f t="shared" ca="1" si="2"/>
        <v>37</v>
      </c>
      <c r="L61" s="353" t="str">
        <f t="shared" ca="1" si="3"/>
        <v>Adulto</v>
      </c>
    </row>
    <row r="62" spans="1:12" x14ac:dyDescent="0.2">
      <c r="A62" s="52">
        <v>39</v>
      </c>
      <c r="B62" s="31"/>
      <c r="C62" s="358"/>
      <c r="D62" s="352" t="s">
        <v>31</v>
      </c>
      <c r="E62" s="342" t="s">
        <v>490</v>
      </c>
      <c r="F62" s="343" t="s">
        <v>491</v>
      </c>
      <c r="G62" s="344" t="s">
        <v>492</v>
      </c>
      <c r="H62" s="344" t="s">
        <v>493</v>
      </c>
      <c r="I62" s="336" t="s">
        <v>494</v>
      </c>
      <c r="J62" s="345">
        <v>27474</v>
      </c>
      <c r="K62" s="352">
        <f t="shared" ca="1" si="2"/>
        <v>43</v>
      </c>
      <c r="L62" s="353" t="str">
        <f t="shared" ca="1" si="3"/>
        <v>Adulto</v>
      </c>
    </row>
    <row r="63" spans="1:12" x14ac:dyDescent="0.2">
      <c r="A63" s="52">
        <v>40</v>
      </c>
      <c r="B63" s="31"/>
      <c r="C63" s="358"/>
      <c r="D63" s="352" t="s">
        <v>31</v>
      </c>
      <c r="E63" s="342" t="s">
        <v>495</v>
      </c>
      <c r="F63" s="343" t="s">
        <v>496</v>
      </c>
      <c r="G63" s="344" t="s">
        <v>497</v>
      </c>
      <c r="H63" s="344" t="s">
        <v>498</v>
      </c>
      <c r="I63" s="336" t="s">
        <v>499</v>
      </c>
      <c r="J63" s="345">
        <v>33549</v>
      </c>
      <c r="K63" s="352">
        <f t="shared" ca="1" si="2"/>
        <v>26</v>
      </c>
      <c r="L63" s="353" t="str">
        <f t="shared" ca="1" si="3"/>
        <v>Adulto</v>
      </c>
    </row>
    <row r="64" spans="1:12" x14ac:dyDescent="0.2">
      <c r="A64" s="52">
        <v>41</v>
      </c>
      <c r="B64" s="31"/>
      <c r="C64" s="358"/>
      <c r="D64" s="352" t="s">
        <v>31</v>
      </c>
      <c r="E64" s="342" t="s">
        <v>500</v>
      </c>
      <c r="F64" s="343" t="s">
        <v>501</v>
      </c>
      <c r="G64" s="344" t="s">
        <v>502</v>
      </c>
      <c r="H64" s="344" t="s">
        <v>503</v>
      </c>
      <c r="I64" s="336" t="s">
        <v>504</v>
      </c>
      <c r="J64" s="345">
        <v>28889</v>
      </c>
      <c r="K64" s="352">
        <f t="shared" ca="1" si="2"/>
        <v>39</v>
      </c>
      <c r="L64" s="353" t="str">
        <f t="shared" ca="1" si="3"/>
        <v>Adulto</v>
      </c>
    </row>
    <row r="65" spans="1:12" x14ac:dyDescent="0.2">
      <c r="A65" s="52">
        <v>42</v>
      </c>
      <c r="B65" s="31"/>
      <c r="C65" s="358"/>
      <c r="D65" s="352" t="s">
        <v>31</v>
      </c>
      <c r="E65" s="342" t="s">
        <v>505</v>
      </c>
      <c r="F65" s="343" t="s">
        <v>505</v>
      </c>
      <c r="G65" s="344" t="s">
        <v>506</v>
      </c>
      <c r="H65" s="344" t="s">
        <v>415</v>
      </c>
      <c r="I65" s="336" t="s">
        <v>416</v>
      </c>
      <c r="J65" s="345">
        <v>22816</v>
      </c>
      <c r="K65" s="352">
        <f t="shared" ca="1" si="2"/>
        <v>56</v>
      </c>
      <c r="L65" s="353" t="str">
        <f t="shared" ca="1" si="3"/>
        <v>Senior</v>
      </c>
    </row>
    <row r="66" spans="1:12" x14ac:dyDescent="0.2">
      <c r="A66" s="52">
        <v>43</v>
      </c>
      <c r="B66" s="31"/>
      <c r="C66" s="358"/>
      <c r="D66" s="352" t="s">
        <v>31</v>
      </c>
      <c r="E66" s="342" t="s">
        <v>507</v>
      </c>
      <c r="F66" s="343" t="s">
        <v>507</v>
      </c>
      <c r="G66" s="344"/>
      <c r="H66" s="350" t="s">
        <v>381</v>
      </c>
      <c r="I66" s="336" t="s">
        <v>382</v>
      </c>
      <c r="J66" s="345">
        <v>16665</v>
      </c>
      <c r="K66" s="352">
        <f t="shared" ca="1" si="2"/>
        <v>72</v>
      </c>
      <c r="L66" s="353" t="str">
        <f t="shared" ca="1" si="3"/>
        <v>Super Senior</v>
      </c>
    </row>
    <row r="67" spans="1:12" x14ac:dyDescent="0.2">
      <c r="A67" s="52">
        <v>44</v>
      </c>
      <c r="B67" s="31"/>
      <c r="C67" s="358"/>
      <c r="D67" s="352" t="s">
        <v>31</v>
      </c>
      <c r="E67" s="342" t="s">
        <v>508</v>
      </c>
      <c r="F67" s="343" t="s">
        <v>509</v>
      </c>
      <c r="G67" s="344" t="s">
        <v>510</v>
      </c>
      <c r="H67" s="344"/>
      <c r="I67" s="337" t="s">
        <v>511</v>
      </c>
      <c r="J67" s="351">
        <v>19981</v>
      </c>
      <c r="K67" s="352">
        <f t="shared" ref="K67:K98" ca="1" si="4">INT((M$1-J67)/365.25)</f>
        <v>63</v>
      </c>
      <c r="L67" s="353" t="str">
        <f t="shared" ref="L67:L98" ca="1" si="5">IF(K67&gt;59.99,"Super Senior",IF(K67&gt;49.99,"Senior",IF(K67&gt;22.99,"Adulto",IF(K67&gt;16.99,"SUB-23",IF(K67&gt;13.99,"SUB-16",IF(K67&gt;0.01,"SUB-14"))))))</f>
        <v>Super Senior</v>
      </c>
    </row>
    <row r="68" spans="1:12" x14ac:dyDescent="0.2">
      <c r="A68" s="52">
        <v>45</v>
      </c>
      <c r="B68" s="31"/>
      <c r="C68" s="358"/>
      <c r="D68" s="352" t="s">
        <v>31</v>
      </c>
      <c r="E68" s="342" t="s">
        <v>512</v>
      </c>
      <c r="F68" s="343" t="s">
        <v>512</v>
      </c>
      <c r="G68" s="344" t="s">
        <v>513</v>
      </c>
      <c r="H68" s="344" t="s">
        <v>386</v>
      </c>
      <c r="I68" s="335" t="s">
        <v>514</v>
      </c>
      <c r="J68" s="345">
        <v>16373</v>
      </c>
      <c r="K68" s="352">
        <f t="shared" ca="1" si="4"/>
        <v>73</v>
      </c>
      <c r="L68" s="353" t="str">
        <f t="shared" ca="1" si="5"/>
        <v>Super Senior</v>
      </c>
    </row>
    <row r="69" spans="1:12" x14ac:dyDescent="0.2">
      <c r="A69" s="52">
        <v>46</v>
      </c>
      <c r="B69" s="31"/>
      <c r="C69" s="358"/>
      <c r="D69" s="352" t="s">
        <v>31</v>
      </c>
      <c r="E69" s="342" t="s">
        <v>515</v>
      </c>
      <c r="F69" s="343" t="s">
        <v>516</v>
      </c>
      <c r="G69" s="344" t="s">
        <v>517</v>
      </c>
      <c r="H69" s="344" t="s">
        <v>518</v>
      </c>
      <c r="I69" s="336" t="s">
        <v>519</v>
      </c>
      <c r="J69" s="345">
        <v>22453</v>
      </c>
      <c r="K69" s="352">
        <f t="shared" ca="1" si="4"/>
        <v>57</v>
      </c>
      <c r="L69" s="353" t="str">
        <f t="shared" ca="1" si="5"/>
        <v>Senior</v>
      </c>
    </row>
    <row r="70" spans="1:12" x14ac:dyDescent="0.2">
      <c r="A70" s="52">
        <v>47</v>
      </c>
      <c r="B70" s="31"/>
      <c r="C70" s="358"/>
      <c r="D70" s="352" t="s">
        <v>31</v>
      </c>
      <c r="E70" s="342" t="s">
        <v>520</v>
      </c>
      <c r="F70" s="343" t="s">
        <v>521</v>
      </c>
      <c r="G70" s="344" t="s">
        <v>522</v>
      </c>
      <c r="H70" s="344" t="s">
        <v>498</v>
      </c>
      <c r="I70" s="346" t="s">
        <v>523</v>
      </c>
      <c r="J70" s="345">
        <v>21158</v>
      </c>
      <c r="K70" s="352">
        <f t="shared" ca="1" si="4"/>
        <v>60</v>
      </c>
      <c r="L70" s="353" t="str">
        <f t="shared" ca="1" si="5"/>
        <v>Super Senior</v>
      </c>
    </row>
    <row r="71" spans="1:12" x14ac:dyDescent="0.2">
      <c r="A71" s="52"/>
      <c r="B71" s="31"/>
      <c r="C71" s="358"/>
      <c r="D71" s="352" t="s">
        <v>16</v>
      </c>
      <c r="E71" s="342" t="s">
        <v>601</v>
      </c>
      <c r="F71" s="343" t="s">
        <v>602</v>
      </c>
      <c r="G71" s="344"/>
      <c r="H71" s="344"/>
      <c r="I71" s="346"/>
      <c r="J71" s="345">
        <v>22121</v>
      </c>
      <c r="K71" s="352">
        <f t="shared" ca="1" si="4"/>
        <v>57</v>
      </c>
      <c r="L71" s="353" t="str">
        <f t="shared" ca="1" si="5"/>
        <v>Senior</v>
      </c>
    </row>
    <row r="72" spans="1:12" x14ac:dyDescent="0.2">
      <c r="A72" s="52"/>
      <c r="B72" s="31"/>
      <c r="C72" s="358"/>
      <c r="D72" s="352" t="s">
        <v>16</v>
      </c>
      <c r="E72" s="342" t="s">
        <v>603</v>
      </c>
      <c r="F72" s="343" t="s">
        <v>604</v>
      </c>
      <c r="G72" s="344"/>
      <c r="H72" s="344"/>
      <c r="I72" s="346"/>
      <c r="J72" s="345">
        <v>29947</v>
      </c>
      <c r="K72" s="352">
        <f t="shared" ca="1" si="4"/>
        <v>36</v>
      </c>
      <c r="L72" s="353" t="str">
        <f t="shared" ca="1" si="5"/>
        <v>Adulto</v>
      </c>
    </row>
    <row r="73" spans="1:12" x14ac:dyDescent="0.2">
      <c r="A73" s="52"/>
      <c r="B73" s="31"/>
      <c r="C73" s="358"/>
      <c r="D73" s="352" t="s">
        <v>16</v>
      </c>
      <c r="E73" s="342" t="s">
        <v>605</v>
      </c>
      <c r="F73" s="343" t="s">
        <v>606</v>
      </c>
      <c r="G73" s="344"/>
      <c r="H73" s="344"/>
      <c r="I73" s="346"/>
      <c r="J73" s="345">
        <v>0</v>
      </c>
      <c r="K73" s="352">
        <f t="shared" ca="1" si="4"/>
        <v>118</v>
      </c>
      <c r="L73" s="353" t="str">
        <f t="shared" ca="1" si="5"/>
        <v>Super Senior</v>
      </c>
    </row>
    <row r="74" spans="1:12" x14ac:dyDescent="0.2">
      <c r="A74" s="52"/>
      <c r="B74" s="31"/>
      <c r="C74" s="358"/>
      <c r="D74" s="352" t="s">
        <v>16</v>
      </c>
      <c r="E74" s="342" t="s">
        <v>607</v>
      </c>
      <c r="F74" s="343" t="s">
        <v>608</v>
      </c>
      <c r="G74" s="344"/>
      <c r="H74" s="344"/>
      <c r="I74" s="346"/>
      <c r="J74" s="345">
        <v>17075</v>
      </c>
      <c r="K74" s="352">
        <f t="shared" ca="1" si="4"/>
        <v>71</v>
      </c>
      <c r="L74" s="353" t="str">
        <f t="shared" ca="1" si="5"/>
        <v>Super Senior</v>
      </c>
    </row>
    <row r="75" spans="1:12" x14ac:dyDescent="0.2">
      <c r="A75" s="52"/>
      <c r="B75" s="31"/>
      <c r="C75" s="358"/>
      <c r="D75" s="352" t="s">
        <v>16</v>
      </c>
      <c r="E75" s="342" t="s">
        <v>609</v>
      </c>
      <c r="F75" s="343" t="s">
        <v>610</v>
      </c>
      <c r="G75" s="344"/>
      <c r="H75" s="344"/>
      <c r="I75" s="346"/>
      <c r="J75" s="345">
        <v>17611</v>
      </c>
      <c r="K75" s="352">
        <f t="shared" ca="1" si="4"/>
        <v>70</v>
      </c>
      <c r="L75" s="353" t="str">
        <f t="shared" ca="1" si="5"/>
        <v>Super Senior</v>
      </c>
    </row>
    <row r="76" spans="1:12" x14ac:dyDescent="0.2">
      <c r="A76" s="52"/>
      <c r="B76" s="31"/>
      <c r="C76" s="358"/>
      <c r="D76" s="352" t="s">
        <v>16</v>
      </c>
      <c r="E76" s="342" t="s">
        <v>611</v>
      </c>
      <c r="F76" s="343" t="s">
        <v>612</v>
      </c>
      <c r="G76" s="344"/>
      <c r="H76" s="344"/>
      <c r="I76" s="346"/>
      <c r="J76" s="345">
        <v>19907</v>
      </c>
      <c r="K76" s="352">
        <f t="shared" ca="1" si="4"/>
        <v>63</v>
      </c>
      <c r="L76" s="353" t="str">
        <f t="shared" ca="1" si="5"/>
        <v>Super Senior</v>
      </c>
    </row>
    <row r="77" spans="1:12" x14ac:dyDescent="0.2">
      <c r="A77" s="52"/>
      <c r="B77" s="31"/>
      <c r="C77" s="358"/>
      <c r="D77" s="352" t="s">
        <v>16</v>
      </c>
      <c r="E77" s="342" t="s">
        <v>613</v>
      </c>
      <c r="F77" s="343" t="s">
        <v>614</v>
      </c>
      <c r="G77" s="344"/>
      <c r="H77" s="344"/>
      <c r="I77" s="346"/>
      <c r="J77" s="345">
        <v>35802</v>
      </c>
      <c r="K77" s="352">
        <f t="shared" ca="1" si="4"/>
        <v>20</v>
      </c>
      <c r="L77" s="353" t="str">
        <f t="shared" ca="1" si="5"/>
        <v>SUB-23</v>
      </c>
    </row>
    <row r="78" spans="1:12" x14ac:dyDescent="0.2">
      <c r="A78" s="52"/>
      <c r="B78" s="31"/>
      <c r="C78" s="358"/>
      <c r="D78" s="352" t="s">
        <v>16</v>
      </c>
      <c r="E78" s="342" t="s">
        <v>615</v>
      </c>
      <c r="F78" s="343" t="s">
        <v>616</v>
      </c>
      <c r="G78" s="344"/>
      <c r="H78" s="344"/>
      <c r="I78" s="346"/>
      <c r="J78" s="345">
        <v>0</v>
      </c>
      <c r="K78" s="352">
        <f t="shared" ca="1" si="4"/>
        <v>118</v>
      </c>
      <c r="L78" s="353" t="str">
        <f t="shared" ca="1" si="5"/>
        <v>Super Senior</v>
      </c>
    </row>
    <row r="79" spans="1:12" x14ac:dyDescent="0.2">
      <c r="A79" s="52"/>
      <c r="B79" s="31"/>
      <c r="C79" s="358"/>
      <c r="D79" s="352" t="s">
        <v>16</v>
      </c>
      <c r="E79" s="378" t="s">
        <v>617</v>
      </c>
      <c r="F79" s="376" t="s">
        <v>41</v>
      </c>
      <c r="G79" s="344"/>
      <c r="H79" s="344"/>
      <c r="I79" s="346"/>
      <c r="J79" s="345">
        <v>22984</v>
      </c>
      <c r="K79" s="352">
        <f t="shared" ca="1" si="4"/>
        <v>55</v>
      </c>
      <c r="L79" s="353" t="str">
        <f t="shared" ca="1" si="5"/>
        <v>Senior</v>
      </c>
    </row>
    <row r="80" spans="1:12" x14ac:dyDescent="0.2">
      <c r="A80" s="52"/>
      <c r="B80" s="31"/>
      <c r="C80" s="358"/>
      <c r="D80" s="352" t="s">
        <v>16</v>
      </c>
      <c r="E80" s="378" t="s">
        <v>246</v>
      </c>
      <c r="F80" s="376" t="s">
        <v>246</v>
      </c>
      <c r="G80" s="344"/>
      <c r="H80" s="344"/>
      <c r="I80" s="346"/>
      <c r="J80" s="345">
        <v>22017</v>
      </c>
      <c r="K80" s="352">
        <f t="shared" ca="1" si="4"/>
        <v>58</v>
      </c>
      <c r="L80" s="353" t="str">
        <f t="shared" ca="1" si="5"/>
        <v>Senior</v>
      </c>
    </row>
    <row r="81" spans="1:12" x14ac:dyDescent="0.2">
      <c r="A81" s="52"/>
      <c r="B81" s="31"/>
      <c r="C81" s="358"/>
      <c r="D81" s="352" t="s">
        <v>16</v>
      </c>
      <c r="E81" s="378" t="s">
        <v>618</v>
      </c>
      <c r="F81" s="376" t="s">
        <v>143</v>
      </c>
      <c r="G81" s="344"/>
      <c r="H81" s="344"/>
      <c r="I81" s="346"/>
      <c r="J81" s="377">
        <v>25806</v>
      </c>
      <c r="K81" s="352">
        <f t="shared" ca="1" si="4"/>
        <v>47</v>
      </c>
      <c r="L81" s="353" t="str">
        <f t="shared" ca="1" si="5"/>
        <v>Adulto</v>
      </c>
    </row>
    <row r="82" spans="1:12" x14ac:dyDescent="0.2">
      <c r="A82" s="52"/>
      <c r="B82" s="31"/>
      <c r="C82" s="358"/>
      <c r="D82" s="352" t="s">
        <v>16</v>
      </c>
      <c r="E82" s="378" t="s">
        <v>619</v>
      </c>
      <c r="F82" s="376" t="s">
        <v>197</v>
      </c>
      <c r="G82" s="344"/>
      <c r="H82" s="344"/>
      <c r="I82" s="346"/>
      <c r="J82" s="377">
        <v>29294</v>
      </c>
      <c r="K82" s="352">
        <f t="shared" ca="1" si="4"/>
        <v>38</v>
      </c>
      <c r="L82" s="353" t="str">
        <f t="shared" ca="1" si="5"/>
        <v>Adulto</v>
      </c>
    </row>
    <row r="83" spans="1:12" x14ac:dyDescent="0.2">
      <c r="A83" s="52"/>
      <c r="B83" s="31"/>
      <c r="C83" s="358"/>
      <c r="D83" s="352" t="s">
        <v>16</v>
      </c>
      <c r="E83" s="378" t="s">
        <v>620</v>
      </c>
      <c r="F83" s="376" t="s">
        <v>621</v>
      </c>
      <c r="G83" s="344"/>
      <c r="H83" s="344"/>
      <c r="I83" s="346"/>
      <c r="J83" s="377">
        <v>0</v>
      </c>
      <c r="K83" s="352">
        <f t="shared" ca="1" si="4"/>
        <v>118</v>
      </c>
      <c r="L83" s="353" t="str">
        <f t="shared" ca="1" si="5"/>
        <v>Super Senior</v>
      </c>
    </row>
    <row r="84" spans="1:12" x14ac:dyDescent="0.2">
      <c r="A84" s="52"/>
      <c r="B84" s="31"/>
      <c r="C84" s="358"/>
      <c r="D84" s="352" t="s">
        <v>16</v>
      </c>
      <c r="E84" s="378" t="s">
        <v>622</v>
      </c>
      <c r="F84" s="376" t="s">
        <v>283</v>
      </c>
      <c r="G84" s="344"/>
      <c r="H84" s="344"/>
      <c r="I84" s="346"/>
      <c r="J84" s="377">
        <v>28032</v>
      </c>
      <c r="K84" s="352">
        <f t="shared" ca="1" si="4"/>
        <v>41</v>
      </c>
      <c r="L84" s="353" t="str">
        <f t="shared" ca="1" si="5"/>
        <v>Adulto</v>
      </c>
    </row>
    <row r="85" spans="1:12" x14ac:dyDescent="0.2">
      <c r="A85" s="52"/>
      <c r="B85" s="31"/>
      <c r="C85" s="358"/>
      <c r="D85" s="352" t="s">
        <v>16</v>
      </c>
      <c r="E85" s="378" t="s">
        <v>623</v>
      </c>
      <c r="F85" s="376" t="s">
        <v>624</v>
      </c>
      <c r="G85" s="344"/>
      <c r="H85" s="344"/>
      <c r="I85" s="346"/>
      <c r="J85" s="377">
        <v>38039</v>
      </c>
      <c r="K85" s="352">
        <f t="shared" ca="1" si="4"/>
        <v>14</v>
      </c>
      <c r="L85" s="353" t="str">
        <f t="shared" ca="1" si="5"/>
        <v>SUB-16</v>
      </c>
    </row>
    <row r="86" spans="1:12" x14ac:dyDescent="0.2">
      <c r="A86" s="52"/>
      <c r="B86" s="31"/>
      <c r="C86" s="358"/>
      <c r="D86" s="352" t="s">
        <v>16</v>
      </c>
      <c r="E86" s="378" t="s">
        <v>625</v>
      </c>
      <c r="F86" s="376" t="s">
        <v>626</v>
      </c>
      <c r="G86" s="344"/>
      <c r="H86" s="344"/>
      <c r="I86" s="346"/>
      <c r="J86" s="377">
        <v>35683</v>
      </c>
      <c r="K86" s="352">
        <f t="shared" ca="1" si="4"/>
        <v>20</v>
      </c>
      <c r="L86" s="353" t="str">
        <f t="shared" ca="1" si="5"/>
        <v>SUB-23</v>
      </c>
    </row>
    <row r="87" spans="1:12" x14ac:dyDescent="0.2">
      <c r="A87" s="52"/>
      <c r="B87" s="31"/>
      <c r="C87" s="358"/>
      <c r="D87" s="352" t="s">
        <v>16</v>
      </c>
      <c r="E87" s="378" t="s">
        <v>627</v>
      </c>
      <c r="F87" s="376" t="s">
        <v>628</v>
      </c>
      <c r="G87" s="344"/>
      <c r="H87" s="344"/>
      <c r="I87" s="346"/>
      <c r="J87" s="377">
        <v>25902</v>
      </c>
      <c r="K87" s="352">
        <f t="shared" ca="1" si="4"/>
        <v>47</v>
      </c>
      <c r="L87" s="353" t="str">
        <f t="shared" ca="1" si="5"/>
        <v>Adulto</v>
      </c>
    </row>
    <row r="88" spans="1:12" x14ac:dyDescent="0.2">
      <c r="A88" s="52"/>
      <c r="B88" s="31"/>
      <c r="C88" s="358"/>
      <c r="D88" s="352" t="s">
        <v>16</v>
      </c>
      <c r="E88" s="378" t="s">
        <v>629</v>
      </c>
      <c r="F88" s="376" t="s">
        <v>630</v>
      </c>
      <c r="G88" s="344"/>
      <c r="H88" s="344"/>
      <c r="I88" s="346"/>
      <c r="J88" s="377">
        <v>32939</v>
      </c>
      <c r="K88" s="352">
        <f t="shared" ca="1" si="4"/>
        <v>28</v>
      </c>
      <c r="L88" s="353" t="str">
        <f t="shared" ca="1" si="5"/>
        <v>Adulto</v>
      </c>
    </row>
    <row r="89" spans="1:12" x14ac:dyDescent="0.2">
      <c r="A89" s="52"/>
      <c r="B89" s="31"/>
      <c r="C89" s="358"/>
      <c r="D89" s="352" t="s">
        <v>16</v>
      </c>
      <c r="E89" s="378" t="s">
        <v>631</v>
      </c>
      <c r="F89" s="376" t="s">
        <v>52</v>
      </c>
      <c r="G89" s="344" t="s">
        <v>599</v>
      </c>
      <c r="H89" s="344" t="s">
        <v>600</v>
      </c>
      <c r="I89" s="334" t="s">
        <v>667</v>
      </c>
      <c r="J89" s="377">
        <v>29076</v>
      </c>
      <c r="K89" s="352">
        <f t="shared" ca="1" si="4"/>
        <v>38</v>
      </c>
      <c r="L89" s="353" t="str">
        <f t="shared" ca="1" si="5"/>
        <v>Adulto</v>
      </c>
    </row>
    <row r="90" spans="1:12" x14ac:dyDescent="0.2">
      <c r="A90" s="52"/>
      <c r="B90" s="31"/>
      <c r="C90" s="358"/>
      <c r="D90" s="352" t="s">
        <v>16</v>
      </c>
      <c r="E90" s="378" t="s">
        <v>632</v>
      </c>
      <c r="F90" s="376" t="s">
        <v>359</v>
      </c>
      <c r="G90" s="344"/>
      <c r="H90" s="344"/>
      <c r="I90" s="346"/>
      <c r="J90" s="377">
        <v>17415</v>
      </c>
      <c r="K90" s="352">
        <f t="shared" ca="1" si="4"/>
        <v>70</v>
      </c>
      <c r="L90" s="353" t="str">
        <f t="shared" ca="1" si="5"/>
        <v>Super Senior</v>
      </c>
    </row>
    <row r="91" spans="1:12" x14ac:dyDescent="0.2">
      <c r="A91" s="52"/>
      <c r="B91" s="31"/>
      <c r="C91" s="358"/>
      <c r="D91" s="352" t="s">
        <v>16</v>
      </c>
      <c r="E91" s="378" t="s">
        <v>633</v>
      </c>
      <c r="F91" s="376" t="s">
        <v>634</v>
      </c>
      <c r="G91" s="344"/>
      <c r="H91" s="344"/>
      <c r="I91" s="346"/>
      <c r="J91" s="377">
        <v>38057</v>
      </c>
      <c r="K91" s="352">
        <f t="shared" ca="1" si="4"/>
        <v>14</v>
      </c>
      <c r="L91" s="353" t="str">
        <f t="shared" ca="1" si="5"/>
        <v>SUB-16</v>
      </c>
    </row>
    <row r="92" spans="1:12" x14ac:dyDescent="0.2">
      <c r="A92" s="52"/>
      <c r="B92" s="31"/>
      <c r="C92" s="358"/>
      <c r="D92" s="352" t="s">
        <v>16</v>
      </c>
      <c r="E92" s="378" t="s">
        <v>635</v>
      </c>
      <c r="F92" s="376" t="s">
        <v>271</v>
      </c>
      <c r="G92" s="344"/>
      <c r="H92" s="344"/>
      <c r="I92" s="346"/>
      <c r="J92" s="377">
        <v>23507</v>
      </c>
      <c r="K92" s="352">
        <f t="shared" ca="1" si="4"/>
        <v>54</v>
      </c>
      <c r="L92" s="353" t="str">
        <f t="shared" ca="1" si="5"/>
        <v>Senior</v>
      </c>
    </row>
    <row r="93" spans="1:12" x14ac:dyDescent="0.2">
      <c r="A93" s="52"/>
      <c r="B93" s="31"/>
      <c r="C93" s="358"/>
      <c r="D93" s="352" t="s">
        <v>16</v>
      </c>
      <c r="E93" s="378" t="s">
        <v>636</v>
      </c>
      <c r="F93" s="376" t="s">
        <v>349</v>
      </c>
      <c r="G93" s="344"/>
      <c r="H93" s="344"/>
      <c r="I93" s="346"/>
      <c r="J93" s="377">
        <v>28974</v>
      </c>
      <c r="K93" s="352">
        <f t="shared" ca="1" si="4"/>
        <v>39</v>
      </c>
      <c r="L93" s="353" t="str">
        <f t="shared" ca="1" si="5"/>
        <v>Adulto</v>
      </c>
    </row>
    <row r="94" spans="1:12" x14ac:dyDescent="0.2">
      <c r="A94" s="52"/>
      <c r="B94" s="31"/>
      <c r="C94" s="358"/>
      <c r="D94" s="352" t="s">
        <v>16</v>
      </c>
      <c r="E94" s="378" t="s">
        <v>637</v>
      </c>
      <c r="F94" s="376" t="s">
        <v>638</v>
      </c>
      <c r="G94" s="344"/>
      <c r="H94" s="344"/>
      <c r="I94" s="346"/>
      <c r="J94" s="377">
        <v>25822</v>
      </c>
      <c r="K94" s="352">
        <f t="shared" ca="1" si="4"/>
        <v>47</v>
      </c>
      <c r="L94" s="353" t="str">
        <f t="shared" ca="1" si="5"/>
        <v>Adulto</v>
      </c>
    </row>
    <row r="95" spans="1:12" x14ac:dyDescent="0.2">
      <c r="A95" s="52"/>
      <c r="B95" s="31"/>
      <c r="C95" s="358"/>
      <c r="D95" s="352" t="s">
        <v>16</v>
      </c>
      <c r="E95" s="378" t="s">
        <v>639</v>
      </c>
      <c r="F95" s="376" t="s">
        <v>111</v>
      </c>
      <c r="G95" s="344"/>
      <c r="H95" s="344"/>
      <c r="I95" s="346"/>
      <c r="J95" s="377">
        <v>38909</v>
      </c>
      <c r="K95" s="352">
        <f t="shared" ca="1" si="4"/>
        <v>11</v>
      </c>
      <c r="L95" s="353" t="str">
        <f t="shared" ca="1" si="5"/>
        <v>SUB-14</v>
      </c>
    </row>
    <row r="96" spans="1:12" x14ac:dyDescent="0.2">
      <c r="A96" s="52">
        <v>48</v>
      </c>
      <c r="B96" s="31"/>
      <c r="C96" s="358"/>
      <c r="D96" s="352" t="s">
        <v>16</v>
      </c>
      <c r="E96" s="378" t="s">
        <v>640</v>
      </c>
      <c r="F96" s="376" t="s">
        <v>103</v>
      </c>
      <c r="G96" s="354"/>
      <c r="H96" s="354"/>
      <c r="I96" s="354"/>
      <c r="J96" s="377">
        <v>24847</v>
      </c>
      <c r="K96" s="352">
        <f t="shared" ca="1" si="4"/>
        <v>50</v>
      </c>
      <c r="L96" s="353" t="str">
        <f t="shared" ca="1" si="5"/>
        <v>Senior</v>
      </c>
    </row>
    <row r="97" spans="1:12" x14ac:dyDescent="0.2">
      <c r="A97" s="52">
        <v>49</v>
      </c>
      <c r="B97" s="31"/>
      <c r="C97" s="358"/>
      <c r="D97" s="352" t="s">
        <v>16</v>
      </c>
      <c r="E97" s="378" t="s">
        <v>641</v>
      </c>
      <c r="F97" s="376" t="s">
        <v>43</v>
      </c>
      <c r="G97" s="354"/>
      <c r="H97" s="354"/>
      <c r="I97" s="354"/>
      <c r="J97" s="377">
        <v>18568</v>
      </c>
      <c r="K97" s="352">
        <f t="shared" ca="1" si="4"/>
        <v>67</v>
      </c>
      <c r="L97" s="353" t="str">
        <f t="shared" ca="1" si="5"/>
        <v>Super Senior</v>
      </c>
    </row>
    <row r="98" spans="1:12" x14ac:dyDescent="0.2">
      <c r="A98" s="52"/>
      <c r="B98" s="368"/>
      <c r="C98" s="374"/>
      <c r="D98" s="352" t="s">
        <v>16</v>
      </c>
      <c r="E98" s="378" t="s">
        <v>642</v>
      </c>
      <c r="F98" s="376" t="s">
        <v>160</v>
      </c>
      <c r="G98" s="354"/>
      <c r="H98" s="354"/>
      <c r="I98" s="354"/>
      <c r="J98" s="377">
        <v>27323</v>
      </c>
      <c r="K98" s="352">
        <f t="shared" ca="1" si="4"/>
        <v>43</v>
      </c>
      <c r="L98" s="353" t="str">
        <f t="shared" ca="1" si="5"/>
        <v>Adulto</v>
      </c>
    </row>
    <row r="99" spans="1:12" x14ac:dyDescent="0.2">
      <c r="A99" s="52"/>
      <c r="B99" s="368"/>
      <c r="C99" s="374"/>
      <c r="D99" s="352" t="s">
        <v>16</v>
      </c>
      <c r="E99" s="378" t="s">
        <v>643</v>
      </c>
      <c r="F99" s="376" t="s">
        <v>644</v>
      </c>
      <c r="G99" s="354"/>
      <c r="H99" s="354"/>
      <c r="I99" s="354"/>
      <c r="J99" s="377">
        <v>25605</v>
      </c>
      <c r="K99" s="352">
        <f t="shared" ref="K99:K131" ca="1" si="6">INT((M$1-J99)/365.25)</f>
        <v>48</v>
      </c>
      <c r="L99" s="353" t="str">
        <f t="shared" ref="L99:L131" ca="1" si="7">IF(K99&gt;59.99,"Super Senior",IF(K99&gt;49.99,"Senior",IF(K99&gt;22.99,"Adulto",IF(K99&gt;16.99,"SUB-23",IF(K99&gt;13.99,"SUB-16",IF(K99&gt;0.01,"SUB-14"))))))</f>
        <v>Adulto</v>
      </c>
    </row>
    <row r="100" spans="1:12" x14ac:dyDescent="0.2">
      <c r="A100" s="52">
        <v>52</v>
      </c>
      <c r="B100" s="368"/>
      <c r="C100" s="374"/>
      <c r="D100" s="352" t="s">
        <v>16</v>
      </c>
      <c r="E100" s="378" t="s">
        <v>645</v>
      </c>
      <c r="F100" s="376" t="s">
        <v>112</v>
      </c>
      <c r="G100" s="354"/>
      <c r="H100" s="354"/>
      <c r="I100" s="354"/>
      <c r="J100" s="377">
        <v>16612</v>
      </c>
      <c r="K100" s="352">
        <f t="shared" ca="1" si="6"/>
        <v>72</v>
      </c>
      <c r="L100" s="353" t="str">
        <f t="shared" ca="1" si="7"/>
        <v>Super Senior</v>
      </c>
    </row>
    <row r="101" spans="1:12" x14ac:dyDescent="0.2">
      <c r="A101" s="52">
        <v>53</v>
      </c>
      <c r="B101" s="368"/>
      <c r="C101" s="374"/>
      <c r="D101" s="352" t="s">
        <v>16</v>
      </c>
      <c r="E101" s="378" t="s">
        <v>646</v>
      </c>
      <c r="F101" s="376" t="s">
        <v>647</v>
      </c>
      <c r="G101" s="354"/>
      <c r="H101" s="354"/>
      <c r="I101" s="354"/>
      <c r="J101" s="377">
        <v>26759</v>
      </c>
      <c r="K101" s="352">
        <f t="shared" ca="1" si="6"/>
        <v>45</v>
      </c>
      <c r="L101" s="353" t="str">
        <f t="shared" ca="1" si="7"/>
        <v>Adulto</v>
      </c>
    </row>
    <row r="102" spans="1:12" x14ac:dyDescent="0.2">
      <c r="A102" s="52">
        <v>54</v>
      </c>
      <c r="B102" s="368"/>
      <c r="C102" s="374"/>
      <c r="D102" s="352" t="s">
        <v>16</v>
      </c>
      <c r="E102" s="378" t="s">
        <v>648</v>
      </c>
      <c r="F102" s="376" t="s">
        <v>99</v>
      </c>
      <c r="G102" s="354"/>
      <c r="H102" s="354"/>
      <c r="I102" s="354"/>
      <c r="J102" s="377">
        <v>30460</v>
      </c>
      <c r="K102" s="352">
        <f t="shared" ca="1" si="6"/>
        <v>35</v>
      </c>
      <c r="L102" s="353" t="str">
        <f t="shared" ca="1" si="7"/>
        <v>Adulto</v>
      </c>
    </row>
    <row r="103" spans="1:12" x14ac:dyDescent="0.2">
      <c r="A103" s="52">
        <v>55</v>
      </c>
      <c r="B103" s="368"/>
      <c r="C103" s="374"/>
      <c r="D103" s="352" t="s">
        <v>16</v>
      </c>
      <c r="E103" s="378" t="s">
        <v>649</v>
      </c>
      <c r="F103" s="376" t="s">
        <v>358</v>
      </c>
      <c r="G103" s="354"/>
      <c r="H103" s="354"/>
      <c r="I103" s="354"/>
      <c r="J103" s="377">
        <v>22891</v>
      </c>
      <c r="K103" s="352">
        <f t="shared" ca="1" si="6"/>
        <v>55</v>
      </c>
      <c r="L103" s="353" t="str">
        <f t="shared" ca="1" si="7"/>
        <v>Senior</v>
      </c>
    </row>
    <row r="104" spans="1:12" x14ac:dyDescent="0.2">
      <c r="A104" s="52">
        <v>56</v>
      </c>
      <c r="B104" s="368"/>
      <c r="C104" s="374"/>
      <c r="D104" s="352" t="s">
        <v>16</v>
      </c>
      <c r="E104" s="378" t="s">
        <v>650</v>
      </c>
      <c r="F104" s="376" t="s">
        <v>336</v>
      </c>
      <c r="G104" s="354"/>
      <c r="H104" s="354"/>
      <c r="I104" s="354"/>
      <c r="J104" s="377">
        <v>29448</v>
      </c>
      <c r="K104" s="352">
        <f t="shared" ca="1" si="6"/>
        <v>37</v>
      </c>
      <c r="L104" s="353" t="str">
        <f t="shared" ca="1" si="7"/>
        <v>Adulto</v>
      </c>
    </row>
    <row r="105" spans="1:12" x14ac:dyDescent="0.2">
      <c r="A105" s="52">
        <v>57</v>
      </c>
      <c r="B105" s="368"/>
      <c r="C105" s="374"/>
      <c r="D105" s="352" t="s">
        <v>16</v>
      </c>
      <c r="E105" s="378" t="s">
        <v>651</v>
      </c>
      <c r="F105" s="376" t="s">
        <v>62</v>
      </c>
      <c r="G105" s="354"/>
      <c r="H105" s="354"/>
      <c r="I105" s="354"/>
      <c r="J105" s="377">
        <v>0</v>
      </c>
      <c r="K105" s="352">
        <f t="shared" ca="1" si="6"/>
        <v>118</v>
      </c>
      <c r="L105" s="353" t="str">
        <f t="shared" ca="1" si="7"/>
        <v>Super Senior</v>
      </c>
    </row>
    <row r="106" spans="1:12" x14ac:dyDescent="0.2">
      <c r="A106" s="52">
        <v>58</v>
      </c>
      <c r="B106" s="368"/>
      <c r="C106" s="374"/>
      <c r="D106" s="352" t="s">
        <v>16</v>
      </c>
      <c r="E106" s="378" t="s">
        <v>652</v>
      </c>
      <c r="F106" s="376" t="s">
        <v>653</v>
      </c>
      <c r="G106" s="354"/>
      <c r="H106" s="354"/>
      <c r="I106" s="354"/>
      <c r="J106" s="377">
        <v>37543</v>
      </c>
      <c r="K106" s="352">
        <f t="shared" ca="1" si="6"/>
        <v>15</v>
      </c>
      <c r="L106" s="353" t="str">
        <f t="shared" ca="1" si="7"/>
        <v>SUB-16</v>
      </c>
    </row>
    <row r="107" spans="1:12" x14ac:dyDescent="0.2">
      <c r="A107" s="52">
        <v>59</v>
      </c>
      <c r="B107" s="368"/>
      <c r="C107" s="374"/>
      <c r="D107" s="352" t="s">
        <v>16</v>
      </c>
      <c r="E107" s="378" t="s">
        <v>654</v>
      </c>
      <c r="F107" s="376" t="s">
        <v>655</v>
      </c>
      <c r="G107" s="354"/>
      <c r="H107" s="354"/>
      <c r="I107" s="354"/>
      <c r="J107" s="377">
        <v>22780</v>
      </c>
      <c r="K107" s="352">
        <f t="shared" ca="1" si="6"/>
        <v>56</v>
      </c>
      <c r="L107" s="353" t="str">
        <f t="shared" ca="1" si="7"/>
        <v>Senior</v>
      </c>
    </row>
    <row r="108" spans="1:12" x14ac:dyDescent="0.2">
      <c r="A108" s="52">
        <v>60</v>
      </c>
      <c r="B108" s="368"/>
      <c r="C108" s="374"/>
      <c r="D108" s="352" t="s">
        <v>16</v>
      </c>
      <c r="E108" s="378" t="s">
        <v>656</v>
      </c>
      <c r="F108" s="376" t="s">
        <v>287</v>
      </c>
      <c r="G108" s="354"/>
      <c r="H108" s="354"/>
      <c r="I108" s="354"/>
      <c r="J108" s="377">
        <v>39338</v>
      </c>
      <c r="K108" s="352">
        <f t="shared" ca="1" si="6"/>
        <v>10</v>
      </c>
      <c r="L108" s="353" t="str">
        <f t="shared" ca="1" si="7"/>
        <v>SUB-14</v>
      </c>
    </row>
    <row r="109" spans="1:12" x14ac:dyDescent="0.2">
      <c r="A109" s="52">
        <v>61</v>
      </c>
      <c r="B109" s="368"/>
      <c r="C109" s="374"/>
      <c r="D109" s="352" t="s">
        <v>16</v>
      </c>
      <c r="E109" s="378" t="s">
        <v>657</v>
      </c>
      <c r="F109" s="376" t="s">
        <v>50</v>
      </c>
      <c r="G109" s="354"/>
      <c r="H109" s="354"/>
      <c r="I109" s="354"/>
      <c r="J109" s="377">
        <v>0</v>
      </c>
      <c r="K109" s="352">
        <f t="shared" ca="1" si="6"/>
        <v>118</v>
      </c>
      <c r="L109" s="353" t="str">
        <f t="shared" ca="1" si="7"/>
        <v>Super Senior</v>
      </c>
    </row>
    <row r="110" spans="1:12" x14ac:dyDescent="0.2">
      <c r="A110" s="52">
        <v>62</v>
      </c>
      <c r="B110" s="368"/>
      <c r="C110" s="374"/>
      <c r="D110" s="352" t="s">
        <v>16</v>
      </c>
      <c r="E110" s="378" t="s">
        <v>658</v>
      </c>
      <c r="F110" s="376" t="s">
        <v>66</v>
      </c>
      <c r="G110" s="354"/>
      <c r="H110" s="354"/>
      <c r="I110" s="354"/>
      <c r="J110" s="377">
        <v>0</v>
      </c>
      <c r="K110" s="352">
        <f t="shared" ca="1" si="6"/>
        <v>118</v>
      </c>
      <c r="L110" s="353" t="str">
        <f t="shared" ca="1" si="7"/>
        <v>Super Senior</v>
      </c>
    </row>
    <row r="111" spans="1:12" x14ac:dyDescent="0.2">
      <c r="A111" s="52">
        <v>63</v>
      </c>
      <c r="B111" s="368"/>
      <c r="C111" s="374"/>
      <c r="D111" s="352" t="s">
        <v>16</v>
      </c>
      <c r="E111" s="378" t="s">
        <v>659</v>
      </c>
      <c r="F111" s="376" t="s">
        <v>102</v>
      </c>
      <c r="G111" s="354"/>
      <c r="H111" s="354"/>
      <c r="I111" s="354"/>
      <c r="J111" s="377">
        <v>0</v>
      </c>
      <c r="K111" s="352">
        <f t="shared" ca="1" si="6"/>
        <v>118</v>
      </c>
      <c r="L111" s="353" t="str">
        <f t="shared" ca="1" si="7"/>
        <v>Super Senior</v>
      </c>
    </row>
    <row r="112" spans="1:12" x14ac:dyDescent="0.2">
      <c r="A112" s="52">
        <v>64</v>
      </c>
      <c r="B112" s="368"/>
      <c r="C112" s="374"/>
      <c r="D112" s="352" t="s">
        <v>16</v>
      </c>
      <c r="E112" s="378" t="s">
        <v>660</v>
      </c>
      <c r="F112" s="376" t="s">
        <v>115</v>
      </c>
      <c r="G112" s="354"/>
      <c r="H112" s="354"/>
      <c r="I112" s="354"/>
      <c r="J112" s="377">
        <v>25841</v>
      </c>
      <c r="K112" s="352">
        <f t="shared" ca="1" si="6"/>
        <v>47</v>
      </c>
      <c r="L112" s="353" t="str">
        <f t="shared" ca="1" si="7"/>
        <v>Adulto</v>
      </c>
    </row>
    <row r="113" spans="1:12" x14ac:dyDescent="0.2">
      <c r="A113" s="52"/>
      <c r="B113" s="368"/>
      <c r="C113" s="374"/>
      <c r="D113" s="352" t="s">
        <v>16</v>
      </c>
      <c r="E113" s="378" t="s">
        <v>661</v>
      </c>
      <c r="F113" s="376" t="s">
        <v>191</v>
      </c>
      <c r="G113" s="354"/>
      <c r="H113" s="354"/>
      <c r="I113" s="354"/>
      <c r="J113" s="377">
        <v>25169</v>
      </c>
      <c r="K113" s="352">
        <f t="shared" ca="1" si="6"/>
        <v>49</v>
      </c>
      <c r="L113" s="353" t="str">
        <f t="shared" ca="1" si="7"/>
        <v>Adulto</v>
      </c>
    </row>
    <row r="114" spans="1:12" x14ac:dyDescent="0.2">
      <c r="A114" s="52"/>
      <c r="B114" s="368"/>
      <c r="C114" s="374"/>
      <c r="D114" s="352" t="s">
        <v>16</v>
      </c>
      <c r="E114" s="378" t="s">
        <v>662</v>
      </c>
      <c r="F114" s="376" t="s">
        <v>40</v>
      </c>
      <c r="G114" s="354"/>
      <c r="H114" s="354"/>
      <c r="I114" s="354"/>
      <c r="J114" s="377">
        <v>27135</v>
      </c>
      <c r="K114" s="352">
        <f t="shared" ca="1" si="6"/>
        <v>44</v>
      </c>
      <c r="L114" s="353" t="str">
        <f t="shared" ca="1" si="7"/>
        <v>Adulto</v>
      </c>
    </row>
    <row r="115" spans="1:12" x14ac:dyDescent="0.2">
      <c r="A115" s="52"/>
      <c r="B115" s="368"/>
      <c r="C115" s="374"/>
      <c r="D115" s="352" t="s">
        <v>16</v>
      </c>
      <c r="E115" s="378" t="s">
        <v>35</v>
      </c>
      <c r="F115" s="376" t="s">
        <v>35</v>
      </c>
      <c r="G115" s="354"/>
      <c r="H115" s="354"/>
      <c r="I115" s="354"/>
      <c r="J115" s="377">
        <v>19926</v>
      </c>
      <c r="K115" s="352">
        <f t="shared" ca="1" si="6"/>
        <v>63</v>
      </c>
      <c r="L115" s="353" t="str">
        <f t="shared" ca="1" si="7"/>
        <v>Super Senior</v>
      </c>
    </row>
    <row r="116" spans="1:12" x14ac:dyDescent="0.2">
      <c r="A116" s="52"/>
      <c r="B116" s="368"/>
      <c r="C116" s="374"/>
      <c r="D116" s="352" t="s">
        <v>16</v>
      </c>
      <c r="E116" s="378" t="s">
        <v>663</v>
      </c>
      <c r="F116" s="376" t="s">
        <v>664</v>
      </c>
      <c r="G116" s="354"/>
      <c r="H116" s="354"/>
      <c r="I116" s="354"/>
      <c r="J116" s="377">
        <v>33347</v>
      </c>
      <c r="K116" s="352">
        <f t="shared" ca="1" si="6"/>
        <v>27</v>
      </c>
      <c r="L116" s="353" t="str">
        <f t="shared" ca="1" si="7"/>
        <v>Adulto</v>
      </c>
    </row>
    <row r="117" spans="1:12" x14ac:dyDescent="0.2">
      <c r="A117" s="52"/>
      <c r="B117" s="368"/>
      <c r="C117" s="374"/>
      <c r="D117" s="352" t="s">
        <v>16</v>
      </c>
      <c r="E117" s="378" t="s">
        <v>683</v>
      </c>
      <c r="F117" s="378" t="s">
        <v>683</v>
      </c>
      <c r="G117" s="354"/>
      <c r="H117" s="354"/>
      <c r="I117" s="354"/>
      <c r="J117" s="377"/>
      <c r="K117" s="352"/>
      <c r="L117" s="353"/>
    </row>
    <row r="118" spans="1:12" x14ac:dyDescent="0.2">
      <c r="A118" s="52"/>
      <c r="B118" s="368"/>
      <c r="C118" s="374"/>
      <c r="D118" s="352" t="s">
        <v>16</v>
      </c>
      <c r="E118" s="378" t="s">
        <v>665</v>
      </c>
      <c r="F118" s="376" t="s">
        <v>222</v>
      </c>
      <c r="G118" s="354"/>
      <c r="H118" s="354"/>
      <c r="I118" s="354"/>
      <c r="J118" s="377">
        <v>23833</v>
      </c>
      <c r="K118" s="352">
        <f t="shared" ca="1" si="6"/>
        <v>53</v>
      </c>
      <c r="L118" s="353" t="str">
        <f t="shared" ca="1" si="7"/>
        <v>Senior</v>
      </c>
    </row>
    <row r="119" spans="1:12" x14ac:dyDescent="0.2">
      <c r="A119" s="52"/>
      <c r="B119" s="368"/>
      <c r="C119" s="374"/>
      <c r="D119" s="352" t="s">
        <v>16</v>
      </c>
      <c r="E119" s="378" t="s">
        <v>666</v>
      </c>
      <c r="F119" s="376" t="s">
        <v>91</v>
      </c>
      <c r="G119" s="354"/>
      <c r="H119" s="354"/>
      <c r="I119" s="354"/>
      <c r="J119" s="377">
        <v>38956</v>
      </c>
      <c r="K119" s="352">
        <f t="shared" ca="1" si="6"/>
        <v>11</v>
      </c>
      <c r="L119" s="353" t="str">
        <f t="shared" ca="1" si="7"/>
        <v>SUB-14</v>
      </c>
    </row>
    <row r="120" spans="1:12" x14ac:dyDescent="0.2">
      <c r="A120" s="52">
        <v>68</v>
      </c>
      <c r="B120" s="368" t="s">
        <v>218</v>
      </c>
      <c r="C120" s="374" t="s">
        <v>219</v>
      </c>
      <c r="D120" s="354" t="s">
        <v>19</v>
      </c>
      <c r="E120" s="354" t="s">
        <v>73</v>
      </c>
      <c r="F120" s="354"/>
      <c r="G120" s="354"/>
      <c r="H120" s="354"/>
      <c r="I120" s="354"/>
      <c r="J120" s="375">
        <v>18701</v>
      </c>
      <c r="K120" s="354">
        <f t="shared" ca="1" si="6"/>
        <v>67</v>
      </c>
      <c r="L120" s="353" t="str">
        <f t="shared" ca="1" si="7"/>
        <v>Super Senior</v>
      </c>
    </row>
    <row r="121" spans="1:12" x14ac:dyDescent="0.2">
      <c r="A121" s="52">
        <v>69</v>
      </c>
      <c r="B121" s="368" t="s">
        <v>220</v>
      </c>
      <c r="C121" s="374" t="s">
        <v>221</v>
      </c>
      <c r="D121" s="354" t="s">
        <v>19</v>
      </c>
      <c r="E121" s="354" t="s">
        <v>57</v>
      </c>
      <c r="F121" s="354"/>
      <c r="G121" s="354"/>
      <c r="H121" s="354"/>
      <c r="I121" s="354"/>
      <c r="J121" s="375">
        <v>26495</v>
      </c>
      <c r="K121" s="354">
        <f t="shared" ca="1" si="6"/>
        <v>45</v>
      </c>
      <c r="L121" s="353" t="str">
        <f t="shared" ca="1" si="7"/>
        <v>Adulto</v>
      </c>
    </row>
    <row r="122" spans="1:12" x14ac:dyDescent="0.2">
      <c r="A122" s="52">
        <v>70</v>
      </c>
      <c r="B122" s="368" t="s">
        <v>162</v>
      </c>
      <c r="C122" s="374" t="s">
        <v>163</v>
      </c>
      <c r="D122" s="354" t="s">
        <v>19</v>
      </c>
      <c r="E122" s="354" t="s">
        <v>164</v>
      </c>
      <c r="F122" s="354"/>
      <c r="G122" s="354"/>
      <c r="H122" s="354"/>
      <c r="I122" s="354"/>
      <c r="J122" s="375">
        <v>21406</v>
      </c>
      <c r="K122" s="354">
        <f t="shared" ca="1" si="6"/>
        <v>59</v>
      </c>
      <c r="L122" s="353" t="str">
        <f t="shared" ca="1" si="7"/>
        <v>Senior</v>
      </c>
    </row>
    <row r="123" spans="1:12" x14ac:dyDescent="0.2">
      <c r="A123" s="52">
        <v>71</v>
      </c>
      <c r="B123" s="368" t="s">
        <v>166</v>
      </c>
      <c r="C123" s="374" t="s">
        <v>167</v>
      </c>
      <c r="D123" s="354" t="s">
        <v>19</v>
      </c>
      <c r="E123" s="354" t="s">
        <v>168</v>
      </c>
      <c r="F123" s="354"/>
      <c r="G123" s="354"/>
      <c r="H123" s="354"/>
      <c r="I123" s="354"/>
      <c r="J123" s="354"/>
      <c r="K123" s="354">
        <f t="shared" ca="1" si="6"/>
        <v>118</v>
      </c>
      <c r="L123" s="353" t="str">
        <f t="shared" ca="1" si="7"/>
        <v>Super Senior</v>
      </c>
    </row>
    <row r="124" spans="1:12" x14ac:dyDescent="0.2">
      <c r="A124" s="52">
        <v>72</v>
      </c>
      <c r="B124" s="368" t="s">
        <v>156</v>
      </c>
      <c r="C124" s="374" t="s">
        <v>157</v>
      </c>
      <c r="D124" s="354" t="s">
        <v>19</v>
      </c>
      <c r="E124" s="354" t="s">
        <v>58</v>
      </c>
      <c r="F124" s="354"/>
      <c r="G124" s="354"/>
      <c r="H124" s="354"/>
      <c r="I124" s="354"/>
      <c r="J124" s="354"/>
      <c r="K124" s="354">
        <f t="shared" ca="1" si="6"/>
        <v>118</v>
      </c>
      <c r="L124" s="353" t="str">
        <f t="shared" ca="1" si="7"/>
        <v>Super Senior</v>
      </c>
    </row>
    <row r="125" spans="1:12" x14ac:dyDescent="0.2">
      <c r="A125" s="52">
        <v>73</v>
      </c>
      <c r="B125" s="368" t="s">
        <v>211</v>
      </c>
      <c r="C125" s="374" t="s">
        <v>212</v>
      </c>
      <c r="D125" s="354" t="s">
        <v>19</v>
      </c>
      <c r="E125" s="354" t="s">
        <v>51</v>
      </c>
      <c r="F125" s="354"/>
      <c r="G125" s="354"/>
      <c r="H125" s="354"/>
      <c r="I125" s="354"/>
      <c r="J125" s="375">
        <v>24597</v>
      </c>
      <c r="K125" s="354">
        <f t="shared" ca="1" si="6"/>
        <v>51</v>
      </c>
      <c r="L125" s="353" t="str">
        <f t="shared" ca="1" si="7"/>
        <v>Senior</v>
      </c>
    </row>
    <row r="126" spans="1:12" x14ac:dyDescent="0.2">
      <c r="A126" s="52">
        <v>74</v>
      </c>
      <c r="B126" s="368" t="s">
        <v>145</v>
      </c>
      <c r="C126" s="374" t="s">
        <v>146</v>
      </c>
      <c r="D126" s="354" t="s">
        <v>19</v>
      </c>
      <c r="E126" s="354" t="s">
        <v>691</v>
      </c>
      <c r="F126" s="354" t="s">
        <v>54</v>
      </c>
      <c r="G126" s="354"/>
      <c r="H126" s="354"/>
      <c r="I126" s="354"/>
      <c r="J126" s="354"/>
      <c r="K126" s="354">
        <f t="shared" ca="1" si="6"/>
        <v>118</v>
      </c>
      <c r="L126" s="353" t="str">
        <f t="shared" ca="1" si="7"/>
        <v>Super Senior</v>
      </c>
    </row>
    <row r="127" spans="1:12" x14ac:dyDescent="0.2">
      <c r="A127" s="52">
        <v>75</v>
      </c>
      <c r="B127" s="368" t="s">
        <v>140</v>
      </c>
      <c r="C127" s="374" t="s">
        <v>141</v>
      </c>
      <c r="D127" s="354" t="s">
        <v>19</v>
      </c>
      <c r="E127" s="354" t="s">
        <v>79</v>
      </c>
      <c r="F127" s="354"/>
      <c r="G127" s="354"/>
      <c r="H127" s="354"/>
      <c r="I127" s="354"/>
      <c r="J127" s="375">
        <v>16968</v>
      </c>
      <c r="K127" s="354">
        <f t="shared" ca="1" si="6"/>
        <v>72</v>
      </c>
      <c r="L127" s="353" t="str">
        <f t="shared" ca="1" si="7"/>
        <v>Super Senior</v>
      </c>
    </row>
    <row r="128" spans="1:12" x14ac:dyDescent="0.2">
      <c r="A128" s="52">
        <v>76</v>
      </c>
      <c r="B128" s="368" t="s">
        <v>232</v>
      </c>
      <c r="C128" s="374" t="s">
        <v>233</v>
      </c>
      <c r="D128" s="354" t="s">
        <v>19</v>
      </c>
      <c r="E128" s="354" t="s">
        <v>85</v>
      </c>
      <c r="F128" s="354"/>
      <c r="G128" s="354"/>
      <c r="H128" s="354"/>
      <c r="I128" s="354"/>
      <c r="J128" s="375">
        <v>20802</v>
      </c>
      <c r="K128" s="354">
        <f t="shared" ca="1" si="6"/>
        <v>61</v>
      </c>
      <c r="L128" s="353" t="str">
        <f t="shared" ca="1" si="7"/>
        <v>Super Senior</v>
      </c>
    </row>
    <row r="129" spans="1:12" x14ac:dyDescent="0.2">
      <c r="A129" s="52">
        <v>77</v>
      </c>
      <c r="B129" s="368" t="s">
        <v>208</v>
      </c>
      <c r="C129" s="374" t="s">
        <v>209</v>
      </c>
      <c r="D129" s="354" t="s">
        <v>19</v>
      </c>
      <c r="E129" s="354" t="s">
        <v>210</v>
      </c>
      <c r="F129" s="354"/>
      <c r="G129" s="354"/>
      <c r="H129" s="354"/>
      <c r="I129" s="354"/>
      <c r="J129" s="375">
        <v>28410</v>
      </c>
      <c r="K129" s="354">
        <f t="shared" ca="1" si="6"/>
        <v>40</v>
      </c>
      <c r="L129" s="353" t="str">
        <f t="shared" ca="1" si="7"/>
        <v>Adulto</v>
      </c>
    </row>
    <row r="130" spans="1:12" x14ac:dyDescent="0.2">
      <c r="A130" s="52">
        <v>78</v>
      </c>
      <c r="B130" s="368" t="s">
        <v>186</v>
      </c>
      <c r="C130" s="374" t="s">
        <v>187</v>
      </c>
      <c r="D130" s="354" t="s">
        <v>19</v>
      </c>
      <c r="E130" s="354" t="s">
        <v>188</v>
      </c>
      <c r="F130" s="354"/>
      <c r="G130" s="354"/>
      <c r="H130" s="354"/>
      <c r="I130" s="354"/>
      <c r="J130" s="354"/>
      <c r="K130" s="354">
        <f t="shared" ca="1" si="6"/>
        <v>118</v>
      </c>
      <c r="L130" s="353" t="str">
        <f t="shared" ca="1" si="7"/>
        <v>Super Senior</v>
      </c>
    </row>
    <row r="131" spans="1:12" x14ac:dyDescent="0.2">
      <c r="A131" s="52">
        <v>79</v>
      </c>
      <c r="B131" s="368" t="s">
        <v>118</v>
      </c>
      <c r="C131" s="374" t="s">
        <v>119</v>
      </c>
      <c r="D131" s="354" t="s">
        <v>19</v>
      </c>
      <c r="E131" s="354" t="s">
        <v>49</v>
      </c>
      <c r="F131" s="354"/>
      <c r="G131" s="354"/>
      <c r="H131" s="354"/>
      <c r="I131" s="354"/>
      <c r="J131" s="354"/>
      <c r="K131" s="354">
        <f t="shared" ca="1" si="6"/>
        <v>118</v>
      </c>
      <c r="L131" s="353" t="str">
        <f t="shared" ca="1" si="7"/>
        <v>Super Senior</v>
      </c>
    </row>
    <row r="132" spans="1:12" x14ac:dyDescent="0.2">
      <c r="A132" s="52">
        <v>80</v>
      </c>
      <c r="B132" s="368"/>
      <c r="C132" s="374" t="s">
        <v>307</v>
      </c>
      <c r="D132" s="354" t="s">
        <v>19</v>
      </c>
      <c r="E132" s="354" t="s">
        <v>70</v>
      </c>
      <c r="F132" s="354"/>
      <c r="G132" s="354"/>
      <c r="H132" s="354"/>
      <c r="I132" s="354"/>
      <c r="J132" s="354"/>
      <c r="K132" s="354">
        <f t="shared" ref="K132:K163" ca="1" si="8">INT((M$1-J132)/365.25)</f>
        <v>118</v>
      </c>
      <c r="L132" s="353" t="str">
        <f t="shared" ref="L132:L163" ca="1" si="9">IF(K132&gt;59.99,"Super Senior",IF(K132&gt;49.99,"Senior",IF(K132&gt;22.99,"Adulto",IF(K132&gt;16.99,"SUB-23",IF(K132&gt;13.99,"SUB-16",IF(K132&gt;0.01,"SUB-14"))))))</f>
        <v>Super Senior</v>
      </c>
    </row>
    <row r="133" spans="1:12" x14ac:dyDescent="0.2">
      <c r="A133" s="52">
        <v>81</v>
      </c>
      <c r="B133" s="368"/>
      <c r="C133" s="374"/>
      <c r="D133" s="354" t="s">
        <v>19</v>
      </c>
      <c r="E133" s="354" t="s">
        <v>84</v>
      </c>
      <c r="F133" s="354"/>
      <c r="G133" s="354"/>
      <c r="H133" s="354"/>
      <c r="I133" s="354"/>
      <c r="J133" s="354"/>
      <c r="K133" s="354">
        <f t="shared" ca="1" si="8"/>
        <v>118</v>
      </c>
      <c r="L133" s="353" t="str">
        <f t="shared" ca="1" si="9"/>
        <v>Super Senior</v>
      </c>
    </row>
    <row r="134" spans="1:12" s="3" customFormat="1" x14ac:dyDescent="0.2">
      <c r="A134" s="389">
        <v>82</v>
      </c>
      <c r="B134" s="368" t="s">
        <v>171</v>
      </c>
      <c r="C134" s="374" t="s">
        <v>172</v>
      </c>
      <c r="D134" s="354" t="s">
        <v>19</v>
      </c>
      <c r="E134" s="354" t="s">
        <v>72</v>
      </c>
      <c r="F134" s="354"/>
      <c r="G134" s="354"/>
      <c r="H134" s="354"/>
      <c r="I134" s="354"/>
      <c r="J134" s="354"/>
      <c r="K134" s="354">
        <f t="shared" ca="1" si="8"/>
        <v>118</v>
      </c>
      <c r="L134" s="390" t="str">
        <f t="shared" ca="1" si="9"/>
        <v>Super Senior</v>
      </c>
    </row>
    <row r="135" spans="1:12" x14ac:dyDescent="0.2">
      <c r="A135" s="52">
        <v>115</v>
      </c>
      <c r="B135" s="31" t="s">
        <v>183</v>
      </c>
      <c r="C135" s="358" t="s">
        <v>184</v>
      </c>
      <c r="D135" s="352" t="s">
        <v>19</v>
      </c>
      <c r="E135" s="354" t="s">
        <v>185</v>
      </c>
      <c r="F135" s="354"/>
      <c r="G135" s="354"/>
      <c r="H135" s="354"/>
      <c r="I135" s="354"/>
      <c r="J135" s="355"/>
      <c r="K135" s="352">
        <f t="shared" ca="1" si="8"/>
        <v>118</v>
      </c>
      <c r="L135" s="353" t="str">
        <f t="shared" ca="1" si="9"/>
        <v>Super Senior</v>
      </c>
    </row>
    <row r="136" spans="1:12" s="3" customFormat="1" x14ac:dyDescent="0.2">
      <c r="A136" s="389">
        <v>116</v>
      </c>
      <c r="B136" s="368" t="s">
        <v>190</v>
      </c>
      <c r="C136" s="374" t="s">
        <v>204</v>
      </c>
      <c r="D136" s="354" t="s">
        <v>19</v>
      </c>
      <c r="E136" s="354" t="s">
        <v>78</v>
      </c>
      <c r="F136" s="354"/>
      <c r="G136" s="354"/>
      <c r="H136" s="354"/>
      <c r="I136" s="354"/>
      <c r="J136" s="354"/>
      <c r="K136" s="354">
        <f t="shared" ca="1" si="8"/>
        <v>118</v>
      </c>
      <c r="L136" s="390" t="str">
        <f t="shared" ca="1" si="9"/>
        <v>Super Senior</v>
      </c>
    </row>
    <row r="137" spans="1:12" x14ac:dyDescent="0.2">
      <c r="A137" s="52">
        <v>83</v>
      </c>
      <c r="B137" s="368" t="s">
        <v>239</v>
      </c>
      <c r="C137" s="374" t="s">
        <v>240</v>
      </c>
      <c r="D137" s="354" t="s">
        <v>22</v>
      </c>
      <c r="E137" s="354" t="s">
        <v>302</v>
      </c>
      <c r="F137" s="354" t="s">
        <v>302</v>
      </c>
      <c r="G137" s="354"/>
      <c r="H137" s="354"/>
      <c r="I137" s="354"/>
      <c r="J137" s="354"/>
      <c r="K137" s="354">
        <f t="shared" ca="1" si="8"/>
        <v>118</v>
      </c>
      <c r="L137" s="353" t="str">
        <f t="shared" ca="1" si="9"/>
        <v>Super Senior</v>
      </c>
    </row>
    <row r="138" spans="1:12" x14ac:dyDescent="0.2">
      <c r="A138" s="52">
        <v>84</v>
      </c>
      <c r="B138" s="368"/>
      <c r="C138" s="374" t="s">
        <v>230</v>
      </c>
      <c r="D138" s="354" t="s">
        <v>22</v>
      </c>
      <c r="E138" s="354" t="s">
        <v>231</v>
      </c>
      <c r="F138" s="354" t="s">
        <v>231</v>
      </c>
      <c r="G138" s="354"/>
      <c r="H138" s="354"/>
      <c r="I138" s="354"/>
      <c r="J138" s="375"/>
      <c r="K138" s="354">
        <f t="shared" ca="1" si="8"/>
        <v>118</v>
      </c>
      <c r="L138" s="353" t="str">
        <f t="shared" ca="1" si="9"/>
        <v>Super Senior</v>
      </c>
    </row>
    <row r="139" spans="1:12" x14ac:dyDescent="0.2">
      <c r="A139" s="52">
        <v>85</v>
      </c>
      <c r="B139" s="368" t="s">
        <v>201</v>
      </c>
      <c r="C139" s="374" t="s">
        <v>202</v>
      </c>
      <c r="D139" s="354" t="s">
        <v>22</v>
      </c>
      <c r="E139" s="354" t="s">
        <v>203</v>
      </c>
      <c r="F139" s="354" t="s">
        <v>203</v>
      </c>
      <c r="G139" s="354"/>
      <c r="H139" s="354"/>
      <c r="I139" s="354"/>
      <c r="J139" s="354"/>
      <c r="K139" s="354">
        <f t="shared" ca="1" si="8"/>
        <v>118</v>
      </c>
      <c r="L139" s="353" t="str">
        <f t="shared" ca="1" si="9"/>
        <v>Super Senior</v>
      </c>
    </row>
    <row r="140" spans="1:12" x14ac:dyDescent="0.2">
      <c r="A140" s="52">
        <v>86</v>
      </c>
      <c r="B140" s="368" t="s">
        <v>147</v>
      </c>
      <c r="C140" s="374" t="s">
        <v>148</v>
      </c>
      <c r="D140" s="354" t="s">
        <v>22</v>
      </c>
      <c r="E140" s="354" t="s">
        <v>74</v>
      </c>
      <c r="F140" s="354" t="s">
        <v>74</v>
      </c>
      <c r="G140" s="354"/>
      <c r="H140" s="354"/>
      <c r="I140" s="354"/>
      <c r="J140" s="354"/>
      <c r="K140" s="354">
        <f t="shared" ca="1" si="8"/>
        <v>118</v>
      </c>
      <c r="L140" s="353" t="str">
        <f t="shared" ca="1" si="9"/>
        <v>Super Senior</v>
      </c>
    </row>
    <row r="141" spans="1:12" x14ac:dyDescent="0.2">
      <c r="A141" s="52">
        <v>87</v>
      </c>
      <c r="B141" s="368" t="s">
        <v>192</v>
      </c>
      <c r="C141" s="374" t="s">
        <v>193</v>
      </c>
      <c r="D141" s="354" t="s">
        <v>22</v>
      </c>
      <c r="E141" s="354" t="s">
        <v>87</v>
      </c>
      <c r="F141" s="354" t="s">
        <v>87</v>
      </c>
      <c r="G141" s="354"/>
      <c r="H141" s="354"/>
      <c r="I141" s="354"/>
      <c r="J141" s="354"/>
      <c r="K141" s="354">
        <f t="shared" ca="1" si="8"/>
        <v>118</v>
      </c>
      <c r="L141" s="353" t="str">
        <f t="shared" ca="1" si="9"/>
        <v>Super Senior</v>
      </c>
    </row>
    <row r="142" spans="1:12" x14ac:dyDescent="0.2">
      <c r="A142" s="52">
        <v>88</v>
      </c>
      <c r="B142" s="368" t="s">
        <v>161</v>
      </c>
      <c r="C142" s="374" t="s">
        <v>165</v>
      </c>
      <c r="D142" s="354" t="s">
        <v>22</v>
      </c>
      <c r="E142" s="354" t="s">
        <v>76</v>
      </c>
      <c r="F142" s="354" t="s">
        <v>76</v>
      </c>
      <c r="G142" s="354"/>
      <c r="H142" s="354"/>
      <c r="I142" s="354"/>
      <c r="J142" s="354"/>
      <c r="K142" s="354">
        <f t="shared" ca="1" si="8"/>
        <v>118</v>
      </c>
      <c r="L142" s="353" t="str">
        <f t="shared" ca="1" si="9"/>
        <v>Super Senior</v>
      </c>
    </row>
    <row r="143" spans="1:12" x14ac:dyDescent="0.2">
      <c r="A143" s="52">
        <v>89</v>
      </c>
      <c r="B143" s="368" t="s">
        <v>178</v>
      </c>
      <c r="C143" s="374" t="s">
        <v>179</v>
      </c>
      <c r="D143" s="354" t="s">
        <v>22</v>
      </c>
      <c r="E143" s="354" t="s">
        <v>180</v>
      </c>
      <c r="F143" s="354" t="s">
        <v>180</v>
      </c>
      <c r="G143" s="354"/>
      <c r="H143" s="354"/>
      <c r="I143" s="354"/>
      <c r="J143" s="354"/>
      <c r="K143" s="354">
        <f t="shared" ca="1" si="8"/>
        <v>118</v>
      </c>
      <c r="L143" s="353" t="str">
        <f t="shared" ca="1" si="9"/>
        <v>Super Senior</v>
      </c>
    </row>
    <row r="144" spans="1:12" x14ac:dyDescent="0.2">
      <c r="A144" s="52">
        <v>90</v>
      </c>
      <c r="B144" s="368" t="s">
        <v>151</v>
      </c>
      <c r="C144" s="374" t="s">
        <v>152</v>
      </c>
      <c r="D144" s="354" t="s">
        <v>22</v>
      </c>
      <c r="E144" s="354" t="s">
        <v>153</v>
      </c>
      <c r="F144" s="354" t="s">
        <v>153</v>
      </c>
      <c r="G144" s="354"/>
      <c r="H144" s="354"/>
      <c r="I144" s="354"/>
      <c r="J144" s="354"/>
      <c r="K144" s="354">
        <f t="shared" ca="1" si="8"/>
        <v>118</v>
      </c>
      <c r="L144" s="353" t="str">
        <f t="shared" ca="1" si="9"/>
        <v>Super Senior</v>
      </c>
    </row>
    <row r="145" spans="1:12" x14ac:dyDescent="0.2">
      <c r="A145" s="52">
        <v>91</v>
      </c>
      <c r="B145" s="368" t="s">
        <v>124</v>
      </c>
      <c r="C145" s="374" t="s">
        <v>125</v>
      </c>
      <c r="D145" s="354" t="s">
        <v>22</v>
      </c>
      <c r="E145" s="354" t="s">
        <v>56</v>
      </c>
      <c r="F145" s="354" t="s">
        <v>56</v>
      </c>
      <c r="G145" s="354"/>
      <c r="H145" s="354"/>
      <c r="I145" s="354"/>
      <c r="J145" s="375">
        <v>27173</v>
      </c>
      <c r="K145" s="354">
        <f t="shared" ca="1" si="8"/>
        <v>44</v>
      </c>
      <c r="L145" s="353" t="str">
        <f t="shared" ca="1" si="9"/>
        <v>Adulto</v>
      </c>
    </row>
    <row r="146" spans="1:12" x14ac:dyDescent="0.2">
      <c r="A146" s="52">
        <v>92</v>
      </c>
      <c r="B146" s="368" t="s">
        <v>258</v>
      </c>
      <c r="C146" s="374" t="s">
        <v>259</v>
      </c>
      <c r="D146" s="354" t="s">
        <v>22</v>
      </c>
      <c r="E146" s="354" t="s">
        <v>260</v>
      </c>
      <c r="F146" s="354" t="s">
        <v>260</v>
      </c>
      <c r="G146" s="354"/>
      <c r="H146" s="354"/>
      <c r="I146" s="354"/>
      <c r="J146" s="354"/>
      <c r="K146" s="354">
        <f t="shared" ca="1" si="8"/>
        <v>118</v>
      </c>
      <c r="L146" s="353" t="str">
        <f t="shared" ca="1" si="9"/>
        <v>Super Senior</v>
      </c>
    </row>
    <row r="147" spans="1:12" x14ac:dyDescent="0.2">
      <c r="A147" s="52">
        <v>93</v>
      </c>
      <c r="B147" s="368" t="s">
        <v>169</v>
      </c>
      <c r="C147" s="374" t="s">
        <v>170</v>
      </c>
      <c r="D147" s="354" t="s">
        <v>22</v>
      </c>
      <c r="E147" s="354" t="s">
        <v>75</v>
      </c>
      <c r="F147" s="354" t="s">
        <v>75</v>
      </c>
      <c r="G147" s="354"/>
      <c r="H147" s="354"/>
      <c r="I147" s="354"/>
      <c r="J147" s="354"/>
      <c r="K147" s="354">
        <f t="shared" ca="1" si="8"/>
        <v>118</v>
      </c>
      <c r="L147" s="353" t="str">
        <f t="shared" ca="1" si="9"/>
        <v>Super Senior</v>
      </c>
    </row>
    <row r="148" spans="1:12" x14ac:dyDescent="0.2">
      <c r="A148" s="52">
        <v>94</v>
      </c>
      <c r="B148" s="368" t="s">
        <v>132</v>
      </c>
      <c r="C148" s="374" t="s">
        <v>133</v>
      </c>
      <c r="D148" s="354" t="s">
        <v>22</v>
      </c>
      <c r="E148" s="354" t="s">
        <v>89</v>
      </c>
      <c r="F148" s="354" t="s">
        <v>89</v>
      </c>
      <c r="G148" s="354"/>
      <c r="H148" s="354"/>
      <c r="I148" s="354"/>
      <c r="J148" s="375">
        <v>36112</v>
      </c>
      <c r="K148" s="354">
        <f t="shared" ca="1" si="8"/>
        <v>19</v>
      </c>
      <c r="L148" s="353" t="str">
        <f t="shared" ca="1" si="9"/>
        <v>SUB-23</v>
      </c>
    </row>
    <row r="149" spans="1:12" x14ac:dyDescent="0.2">
      <c r="A149" s="52">
        <v>95</v>
      </c>
      <c r="B149" s="368" t="s">
        <v>216</v>
      </c>
      <c r="C149" s="374"/>
      <c r="D149" s="354" t="s">
        <v>22</v>
      </c>
      <c r="E149" s="354" t="s">
        <v>217</v>
      </c>
      <c r="F149" s="354" t="s">
        <v>217</v>
      </c>
      <c r="G149" s="354"/>
      <c r="H149" s="354"/>
      <c r="I149" s="354"/>
      <c r="J149" s="354"/>
      <c r="K149" s="354">
        <f t="shared" ca="1" si="8"/>
        <v>118</v>
      </c>
      <c r="L149" s="353" t="str">
        <f t="shared" ca="1" si="9"/>
        <v>Super Senior</v>
      </c>
    </row>
    <row r="150" spans="1:12" x14ac:dyDescent="0.2">
      <c r="A150" s="52">
        <v>96</v>
      </c>
      <c r="B150" s="368" t="s">
        <v>154</v>
      </c>
      <c r="C150" s="374" t="s">
        <v>155</v>
      </c>
      <c r="D150" s="354" t="s">
        <v>22</v>
      </c>
      <c r="E150" s="354" t="s">
        <v>67</v>
      </c>
      <c r="F150" s="354" t="s">
        <v>67</v>
      </c>
      <c r="G150" s="354"/>
      <c r="H150" s="354"/>
      <c r="I150" s="354"/>
      <c r="J150" s="354"/>
      <c r="K150" s="354">
        <f t="shared" ca="1" si="8"/>
        <v>118</v>
      </c>
      <c r="L150" s="353" t="str">
        <f t="shared" ca="1" si="9"/>
        <v>Super Senior</v>
      </c>
    </row>
    <row r="151" spans="1:12" x14ac:dyDescent="0.2">
      <c r="A151" s="52">
        <v>97</v>
      </c>
      <c r="B151" s="368" t="s">
        <v>175</v>
      </c>
      <c r="C151" s="374" t="s">
        <v>176</v>
      </c>
      <c r="D151" s="354" t="s">
        <v>22</v>
      </c>
      <c r="E151" s="354" t="s">
        <v>177</v>
      </c>
      <c r="F151" s="354" t="s">
        <v>177</v>
      </c>
      <c r="G151" s="354"/>
      <c r="H151" s="354"/>
      <c r="I151" s="354"/>
      <c r="J151" s="375">
        <v>22459</v>
      </c>
      <c r="K151" s="354">
        <f t="shared" ca="1" si="8"/>
        <v>56</v>
      </c>
      <c r="L151" s="353" t="str">
        <f t="shared" ca="1" si="9"/>
        <v>Senior</v>
      </c>
    </row>
    <row r="152" spans="1:12" x14ac:dyDescent="0.2">
      <c r="A152" s="52">
        <v>98</v>
      </c>
      <c r="B152" s="31"/>
      <c r="C152" s="358"/>
      <c r="D152" s="352" t="s">
        <v>22</v>
      </c>
      <c r="E152" s="352" t="s">
        <v>80</v>
      </c>
      <c r="F152" s="352"/>
      <c r="G152" s="352"/>
      <c r="H152" s="352"/>
      <c r="I152" s="352"/>
      <c r="J152" s="352"/>
      <c r="K152" s="352">
        <f t="shared" ca="1" si="8"/>
        <v>118</v>
      </c>
      <c r="L152" s="353" t="str">
        <f t="shared" ca="1" si="9"/>
        <v>Super Senior</v>
      </c>
    </row>
    <row r="153" spans="1:12" x14ac:dyDescent="0.2">
      <c r="A153" s="52">
        <v>99</v>
      </c>
      <c r="B153" s="368"/>
      <c r="C153" s="374" t="s">
        <v>178</v>
      </c>
      <c r="D153" s="354" t="s">
        <v>107</v>
      </c>
      <c r="E153" s="354" t="s">
        <v>228</v>
      </c>
      <c r="F153" s="354"/>
      <c r="G153" s="354"/>
      <c r="H153" s="354"/>
      <c r="I153" s="354"/>
      <c r="J153" s="354"/>
      <c r="K153" s="354">
        <f t="shared" ca="1" si="8"/>
        <v>118</v>
      </c>
      <c r="L153" s="353" t="str">
        <f t="shared" ca="1" si="9"/>
        <v>Super Senior</v>
      </c>
    </row>
    <row r="154" spans="1:12" x14ac:dyDescent="0.2">
      <c r="A154" s="52">
        <v>100</v>
      </c>
      <c r="B154" s="368" t="s">
        <v>223</v>
      </c>
      <c r="C154" s="374" t="s">
        <v>224</v>
      </c>
      <c r="D154" s="354" t="s">
        <v>107</v>
      </c>
      <c r="E154" s="354" t="s">
        <v>225</v>
      </c>
      <c r="F154" s="354"/>
      <c r="G154" s="354"/>
      <c r="H154" s="354"/>
      <c r="I154" s="354"/>
      <c r="J154" s="354"/>
      <c r="K154" s="354">
        <f t="shared" ca="1" si="8"/>
        <v>118</v>
      </c>
      <c r="L154" s="353" t="str">
        <f t="shared" ca="1" si="9"/>
        <v>Super Senior</v>
      </c>
    </row>
    <row r="155" spans="1:12" x14ac:dyDescent="0.2">
      <c r="A155" s="52">
        <v>101</v>
      </c>
      <c r="B155" s="368" t="s">
        <v>255</v>
      </c>
      <c r="C155" s="374" t="s">
        <v>256</v>
      </c>
      <c r="D155" s="354" t="s">
        <v>107</v>
      </c>
      <c r="E155" s="354" t="s">
        <v>257</v>
      </c>
      <c r="F155" s="354"/>
      <c r="G155" s="354"/>
      <c r="H155" s="354"/>
      <c r="I155" s="354"/>
      <c r="J155" s="354"/>
      <c r="K155" s="354">
        <f t="shared" ca="1" si="8"/>
        <v>118</v>
      </c>
      <c r="L155" s="353" t="str">
        <f t="shared" ca="1" si="9"/>
        <v>Super Senior</v>
      </c>
    </row>
    <row r="156" spans="1:12" x14ac:dyDescent="0.2">
      <c r="A156" s="52">
        <v>102</v>
      </c>
      <c r="B156" s="368"/>
      <c r="C156" s="374"/>
      <c r="D156" s="354" t="s">
        <v>107</v>
      </c>
      <c r="E156" s="354" t="s">
        <v>272</v>
      </c>
      <c r="F156" s="354"/>
      <c r="G156" s="354"/>
      <c r="H156" s="354"/>
      <c r="I156" s="354"/>
      <c r="J156" s="354"/>
      <c r="K156" s="354">
        <f t="shared" ca="1" si="8"/>
        <v>118</v>
      </c>
      <c r="L156" s="353" t="str">
        <f t="shared" ca="1" si="9"/>
        <v>Super Senior</v>
      </c>
    </row>
    <row r="157" spans="1:12" x14ac:dyDescent="0.2">
      <c r="A157" s="52">
        <v>103</v>
      </c>
      <c r="B157" s="368"/>
      <c r="C157" s="374"/>
      <c r="D157" s="354" t="s">
        <v>107</v>
      </c>
      <c r="E157" s="354" t="s">
        <v>275</v>
      </c>
      <c r="F157" s="354"/>
      <c r="G157" s="354"/>
      <c r="H157" s="354"/>
      <c r="I157" s="354"/>
      <c r="J157" s="354"/>
      <c r="K157" s="354">
        <f t="shared" ca="1" si="8"/>
        <v>118</v>
      </c>
      <c r="L157" s="353" t="str">
        <f t="shared" ca="1" si="9"/>
        <v>Super Senior</v>
      </c>
    </row>
    <row r="158" spans="1:12" x14ac:dyDescent="0.2">
      <c r="A158" s="52">
        <v>104</v>
      </c>
      <c r="B158" s="368"/>
      <c r="C158" s="374"/>
      <c r="D158" s="354" t="s">
        <v>107</v>
      </c>
      <c r="E158" s="354" t="s">
        <v>279</v>
      </c>
      <c r="F158" s="354"/>
      <c r="G158" s="354"/>
      <c r="H158" s="354"/>
      <c r="I158" s="354"/>
      <c r="J158" s="354"/>
      <c r="K158" s="354">
        <f t="shared" ca="1" si="8"/>
        <v>118</v>
      </c>
      <c r="L158" s="353" t="str">
        <f t="shared" ca="1" si="9"/>
        <v>Super Senior</v>
      </c>
    </row>
    <row r="159" spans="1:12" x14ac:dyDescent="0.2">
      <c r="A159" s="52">
        <v>105</v>
      </c>
      <c r="B159" s="31" t="s">
        <v>213</v>
      </c>
      <c r="C159" s="358" t="s">
        <v>214</v>
      </c>
      <c r="D159" s="352" t="s">
        <v>107</v>
      </c>
      <c r="E159" s="352" t="s">
        <v>215</v>
      </c>
      <c r="F159" s="352" t="s">
        <v>675</v>
      </c>
      <c r="G159" s="352"/>
      <c r="H159" s="352"/>
      <c r="I159" s="352"/>
      <c r="J159" s="352"/>
      <c r="K159" s="352">
        <f t="shared" ca="1" si="8"/>
        <v>118</v>
      </c>
      <c r="L159" s="353" t="str">
        <f t="shared" ca="1" si="9"/>
        <v>Super Senior</v>
      </c>
    </row>
    <row r="160" spans="1:12" x14ac:dyDescent="0.2">
      <c r="A160" s="52">
        <v>106</v>
      </c>
      <c r="B160" s="31"/>
      <c r="C160" s="358"/>
      <c r="D160" s="352" t="s">
        <v>107</v>
      </c>
      <c r="E160" s="352" t="s">
        <v>268</v>
      </c>
      <c r="F160" s="352"/>
      <c r="G160" s="352"/>
      <c r="H160" s="352"/>
      <c r="I160" s="352"/>
      <c r="J160" s="352"/>
      <c r="K160" s="352">
        <f t="shared" ca="1" si="8"/>
        <v>118</v>
      </c>
      <c r="L160" s="353" t="str">
        <f t="shared" ca="1" si="9"/>
        <v>Super Senior</v>
      </c>
    </row>
    <row r="161" spans="1:12" x14ac:dyDescent="0.2">
      <c r="A161" s="52">
        <v>107</v>
      </c>
      <c r="B161" s="31" t="s">
        <v>198</v>
      </c>
      <c r="C161" s="358" t="s">
        <v>199</v>
      </c>
      <c r="D161" s="352" t="s">
        <v>107</v>
      </c>
      <c r="E161" s="352" t="s">
        <v>200</v>
      </c>
      <c r="F161" s="352" t="s">
        <v>678</v>
      </c>
      <c r="G161" s="352"/>
      <c r="H161" s="352"/>
      <c r="I161" s="352"/>
      <c r="J161" s="352"/>
      <c r="K161" s="352">
        <f t="shared" ca="1" si="8"/>
        <v>118</v>
      </c>
      <c r="L161" s="353" t="str">
        <f t="shared" ca="1" si="9"/>
        <v>Super Senior</v>
      </c>
    </row>
    <row r="162" spans="1:12" x14ac:dyDescent="0.2">
      <c r="A162" s="52">
        <v>108</v>
      </c>
      <c r="B162" s="31"/>
      <c r="C162" s="358"/>
      <c r="D162" s="352" t="s">
        <v>107</v>
      </c>
      <c r="E162" s="352" t="s">
        <v>267</v>
      </c>
      <c r="F162" s="352"/>
      <c r="G162" s="352"/>
      <c r="H162" s="352"/>
      <c r="I162" s="352"/>
      <c r="J162" s="352"/>
      <c r="K162" s="352">
        <f t="shared" ca="1" si="8"/>
        <v>118</v>
      </c>
      <c r="L162" s="353" t="str">
        <f t="shared" ca="1" si="9"/>
        <v>Super Senior</v>
      </c>
    </row>
    <row r="163" spans="1:12" x14ac:dyDescent="0.2">
      <c r="A163" s="52">
        <v>109</v>
      </c>
      <c r="B163" s="31"/>
      <c r="C163" s="358"/>
      <c r="D163" s="352" t="s">
        <v>107</v>
      </c>
      <c r="E163" s="352" t="s">
        <v>280</v>
      </c>
      <c r="F163" s="352"/>
      <c r="G163" s="352"/>
      <c r="H163" s="352"/>
      <c r="I163" s="352"/>
      <c r="J163" s="352"/>
      <c r="K163" s="352">
        <f t="shared" ca="1" si="8"/>
        <v>118</v>
      </c>
      <c r="L163" s="353" t="str">
        <f t="shared" ca="1" si="9"/>
        <v>Super Senior</v>
      </c>
    </row>
    <row r="164" spans="1:12" x14ac:dyDescent="0.2">
      <c r="A164" s="52">
        <v>110</v>
      </c>
      <c r="B164" s="31"/>
      <c r="C164" s="358"/>
      <c r="D164" s="352" t="s">
        <v>107</v>
      </c>
      <c r="E164" s="352" t="s">
        <v>277</v>
      </c>
      <c r="F164" s="352"/>
      <c r="G164" s="352"/>
      <c r="H164" s="352"/>
      <c r="I164" s="352"/>
      <c r="J164" s="352"/>
      <c r="K164" s="352">
        <f t="shared" ref="K164:K168" ca="1" si="10">INT((M$1-J164)/365.25)</f>
        <v>118</v>
      </c>
      <c r="L164" s="353" t="str">
        <f t="shared" ref="L164:L168" ca="1" si="11">IF(K164&gt;59.99,"Super Senior",IF(K164&gt;49.99,"Senior",IF(K164&gt;22.99,"Adulto",IF(K164&gt;16.99,"SUB-23",IF(K164&gt;13.99,"SUB-16",IF(K164&gt;0.01,"SUB-14"))))))</f>
        <v>Super Senior</v>
      </c>
    </row>
    <row r="165" spans="1:12" x14ac:dyDescent="0.2">
      <c r="A165" s="52">
        <v>111</v>
      </c>
      <c r="B165" s="31"/>
      <c r="C165" s="358"/>
      <c r="D165" s="352" t="s">
        <v>107</v>
      </c>
      <c r="E165" s="352" t="s">
        <v>278</v>
      </c>
      <c r="F165" s="352"/>
      <c r="G165" s="352"/>
      <c r="H165" s="352"/>
      <c r="I165" s="352"/>
      <c r="J165" s="352"/>
      <c r="K165" s="352">
        <f t="shared" ca="1" si="10"/>
        <v>118</v>
      </c>
      <c r="L165" s="353" t="str">
        <f t="shared" ca="1" si="11"/>
        <v>Super Senior</v>
      </c>
    </row>
    <row r="166" spans="1:12" x14ac:dyDescent="0.2">
      <c r="A166" s="52">
        <v>112</v>
      </c>
      <c r="B166" s="31" t="s">
        <v>273</v>
      </c>
      <c r="C166" s="358" t="s">
        <v>274</v>
      </c>
      <c r="D166" s="352" t="s">
        <v>107</v>
      </c>
      <c r="E166" s="352" t="s">
        <v>276</v>
      </c>
      <c r="F166" s="352"/>
      <c r="G166" s="352"/>
      <c r="H166" s="352"/>
      <c r="I166" s="352"/>
      <c r="J166" s="352"/>
      <c r="K166" s="352">
        <f t="shared" ca="1" si="10"/>
        <v>118</v>
      </c>
      <c r="L166" s="356" t="str">
        <f t="shared" ca="1" si="11"/>
        <v>Super Senior</v>
      </c>
    </row>
    <row r="167" spans="1:12" x14ac:dyDescent="0.2">
      <c r="A167" s="52">
        <v>113</v>
      </c>
      <c r="B167" s="31"/>
      <c r="C167" s="358"/>
      <c r="D167" s="352" t="s">
        <v>107</v>
      </c>
      <c r="E167" s="352" t="s">
        <v>244</v>
      </c>
      <c r="F167" s="352"/>
      <c r="G167" s="352"/>
      <c r="H167" s="352"/>
      <c r="I167" s="352"/>
      <c r="J167" s="355"/>
      <c r="K167" s="352">
        <f t="shared" ca="1" si="10"/>
        <v>118</v>
      </c>
      <c r="L167" s="356" t="str">
        <f t="shared" ca="1" si="11"/>
        <v>Super Senior</v>
      </c>
    </row>
    <row r="168" spans="1:12" x14ac:dyDescent="0.2">
      <c r="A168" s="52">
        <v>114</v>
      </c>
      <c r="B168" s="31"/>
      <c r="C168" s="358"/>
      <c r="D168" s="352" t="s">
        <v>107</v>
      </c>
      <c r="E168" s="352" t="s">
        <v>284</v>
      </c>
      <c r="F168" s="352"/>
      <c r="G168" s="352"/>
      <c r="H168" s="352"/>
      <c r="I168" s="352"/>
      <c r="J168" s="352"/>
      <c r="K168" s="352">
        <f t="shared" ca="1" si="10"/>
        <v>118</v>
      </c>
      <c r="L168" s="356" t="str">
        <f t="shared" ca="1" si="11"/>
        <v>Super Senior</v>
      </c>
    </row>
    <row r="169" spans="1:12" x14ac:dyDescent="0.2">
      <c r="A169" s="52">
        <v>117</v>
      </c>
      <c r="B169" s="31"/>
      <c r="C169" s="358"/>
      <c r="D169" s="352"/>
      <c r="E169" s="352"/>
      <c r="F169" s="352"/>
      <c r="G169" s="352"/>
      <c r="H169" s="352"/>
      <c r="I169" s="352"/>
      <c r="J169" s="352"/>
      <c r="K169" s="352">
        <f t="shared" ref="K169:K181" ca="1" si="12">INT((M$1-J169)/365.25)</f>
        <v>118</v>
      </c>
      <c r="L169" s="356" t="str">
        <f t="shared" ref="L169:L202" ca="1" si="13">IF(K169&gt;59.99,"Super Senior",IF(K169&gt;49.99,"Senior",IF(K169&gt;22.99,"Adulto",IF(K169&gt;16.99,"SUB-23",IF(K169&gt;13.99,"SUB-16",IF(K169&gt;0.01,"SUB-14"))))))</f>
        <v>Super Senior</v>
      </c>
    </row>
    <row r="170" spans="1:12" x14ac:dyDescent="0.2">
      <c r="A170" s="52">
        <v>118</v>
      </c>
      <c r="B170" s="31"/>
      <c r="C170" s="358"/>
      <c r="D170" s="352"/>
      <c r="E170" s="352"/>
      <c r="F170" s="352"/>
      <c r="G170" s="352"/>
      <c r="H170" s="352"/>
      <c r="I170" s="352"/>
      <c r="J170" s="352"/>
      <c r="K170" s="352">
        <f t="shared" ca="1" si="12"/>
        <v>118</v>
      </c>
      <c r="L170" s="356" t="str">
        <f t="shared" ca="1" si="13"/>
        <v>Super Senior</v>
      </c>
    </row>
    <row r="171" spans="1:12" x14ac:dyDescent="0.2">
      <c r="A171" s="52">
        <v>119</v>
      </c>
      <c r="B171" s="31"/>
      <c r="C171" s="358"/>
      <c r="D171" s="352"/>
      <c r="E171" s="352"/>
      <c r="F171" s="352"/>
      <c r="G171" s="352"/>
      <c r="H171" s="352"/>
      <c r="I171" s="352"/>
      <c r="J171" s="352"/>
      <c r="K171" s="352">
        <f t="shared" ca="1" si="12"/>
        <v>118</v>
      </c>
      <c r="L171" s="356" t="str">
        <f t="shared" ca="1" si="13"/>
        <v>Super Senior</v>
      </c>
    </row>
    <row r="172" spans="1:12" x14ac:dyDescent="0.2">
      <c r="A172" s="52">
        <v>120</v>
      </c>
      <c r="B172" s="31"/>
      <c r="C172" s="358"/>
      <c r="D172" s="352"/>
      <c r="E172" s="352"/>
      <c r="F172" s="352"/>
      <c r="G172" s="352"/>
      <c r="H172" s="352"/>
      <c r="I172" s="352"/>
      <c r="J172" s="352"/>
      <c r="K172" s="352">
        <f t="shared" ca="1" si="12"/>
        <v>118</v>
      </c>
      <c r="L172" s="356" t="str">
        <f t="shared" ca="1" si="13"/>
        <v>Super Senior</v>
      </c>
    </row>
    <row r="173" spans="1:12" x14ac:dyDescent="0.2">
      <c r="A173" s="52">
        <v>121</v>
      </c>
      <c r="B173" s="31"/>
      <c r="C173" s="358"/>
      <c r="D173" s="352"/>
      <c r="E173" s="352"/>
      <c r="F173" s="352"/>
      <c r="G173" s="352"/>
      <c r="H173" s="352"/>
      <c r="I173" s="352"/>
      <c r="J173" s="352"/>
      <c r="K173" s="352">
        <f t="shared" ca="1" si="12"/>
        <v>118</v>
      </c>
      <c r="L173" s="356" t="str">
        <f t="shared" ca="1" si="13"/>
        <v>Super Senior</v>
      </c>
    </row>
    <row r="174" spans="1:12" x14ac:dyDescent="0.2">
      <c r="A174" s="52">
        <v>122</v>
      </c>
      <c r="B174" s="31"/>
      <c r="C174" s="358"/>
      <c r="D174" s="352"/>
      <c r="E174" s="352"/>
      <c r="F174" s="352"/>
      <c r="G174" s="352"/>
      <c r="H174" s="352"/>
      <c r="I174" s="352"/>
      <c r="J174" s="352"/>
      <c r="K174" s="352">
        <f t="shared" ca="1" si="12"/>
        <v>118</v>
      </c>
      <c r="L174" s="356" t="str">
        <f t="shared" ca="1" si="13"/>
        <v>Super Senior</v>
      </c>
    </row>
    <row r="175" spans="1:12" x14ac:dyDescent="0.2">
      <c r="A175" s="52">
        <v>123</v>
      </c>
      <c r="B175" s="31"/>
      <c r="C175" s="358"/>
      <c r="D175" s="352"/>
      <c r="E175" s="352"/>
      <c r="F175" s="352"/>
      <c r="G175" s="352"/>
      <c r="H175" s="352"/>
      <c r="I175" s="352"/>
      <c r="J175" s="352"/>
      <c r="K175" s="352">
        <f t="shared" ca="1" si="12"/>
        <v>118</v>
      </c>
      <c r="L175" s="356" t="str">
        <f t="shared" ca="1" si="13"/>
        <v>Super Senior</v>
      </c>
    </row>
    <row r="176" spans="1:12" x14ac:dyDescent="0.2">
      <c r="A176" s="52">
        <v>124</v>
      </c>
      <c r="B176" s="31"/>
      <c r="C176" s="358"/>
      <c r="D176" s="352"/>
      <c r="E176" s="352"/>
      <c r="F176" s="352"/>
      <c r="G176" s="352"/>
      <c r="H176" s="352"/>
      <c r="I176" s="352"/>
      <c r="J176" s="352"/>
      <c r="K176" s="352">
        <f t="shared" ca="1" si="12"/>
        <v>118</v>
      </c>
      <c r="L176" s="356" t="str">
        <f t="shared" ca="1" si="13"/>
        <v>Super Senior</v>
      </c>
    </row>
    <row r="177" spans="1:12" x14ac:dyDescent="0.2">
      <c r="A177" s="52">
        <v>125</v>
      </c>
      <c r="B177" s="31"/>
      <c r="C177" s="358"/>
      <c r="D177" s="352"/>
      <c r="E177" s="352"/>
      <c r="F177" s="352"/>
      <c r="G177" s="352"/>
      <c r="H177" s="352"/>
      <c r="I177" s="352"/>
      <c r="J177" s="352"/>
      <c r="K177" s="352">
        <f t="shared" ca="1" si="12"/>
        <v>118</v>
      </c>
      <c r="L177" s="356" t="str">
        <f t="shared" ca="1" si="13"/>
        <v>Super Senior</v>
      </c>
    </row>
    <row r="178" spans="1:12" x14ac:dyDescent="0.2">
      <c r="A178" s="52">
        <v>126</v>
      </c>
      <c r="B178" s="31"/>
      <c r="C178" s="358"/>
      <c r="D178" s="352"/>
      <c r="E178" s="352"/>
      <c r="F178" s="352"/>
      <c r="G178" s="352"/>
      <c r="H178" s="352"/>
      <c r="I178" s="352"/>
      <c r="J178" s="352"/>
      <c r="K178" s="352">
        <f t="shared" ca="1" si="12"/>
        <v>118</v>
      </c>
      <c r="L178" s="356" t="str">
        <f t="shared" ca="1" si="13"/>
        <v>Super Senior</v>
      </c>
    </row>
    <row r="179" spans="1:12" x14ac:dyDescent="0.2">
      <c r="A179" s="52">
        <v>127</v>
      </c>
      <c r="B179" s="31"/>
      <c r="C179" s="358"/>
      <c r="D179" s="352"/>
      <c r="E179" s="352"/>
      <c r="F179" s="352"/>
      <c r="G179" s="352"/>
      <c r="H179" s="352"/>
      <c r="I179" s="352"/>
      <c r="J179" s="352"/>
      <c r="K179" s="352">
        <f t="shared" ca="1" si="12"/>
        <v>118</v>
      </c>
      <c r="L179" s="356" t="str">
        <f t="shared" ca="1" si="13"/>
        <v>Super Senior</v>
      </c>
    </row>
    <row r="180" spans="1:12" x14ac:dyDescent="0.2">
      <c r="A180" s="52">
        <v>128</v>
      </c>
      <c r="B180" s="31"/>
      <c r="C180" s="358"/>
      <c r="D180" s="352"/>
      <c r="E180" s="352"/>
      <c r="F180" s="352"/>
      <c r="G180" s="352"/>
      <c r="H180" s="352"/>
      <c r="I180" s="352"/>
      <c r="J180" s="352"/>
      <c r="K180" s="352">
        <f t="shared" ca="1" si="12"/>
        <v>118</v>
      </c>
      <c r="L180" s="356" t="str">
        <f t="shared" ca="1" si="13"/>
        <v>Super Senior</v>
      </c>
    </row>
    <row r="181" spans="1:12" x14ac:dyDescent="0.2">
      <c r="A181" s="52">
        <v>129</v>
      </c>
      <c r="B181" s="31"/>
      <c r="C181" s="358"/>
      <c r="D181" s="352"/>
      <c r="E181" s="352"/>
      <c r="F181" s="352"/>
      <c r="G181" s="352"/>
      <c r="H181" s="352"/>
      <c r="I181" s="352"/>
      <c r="J181" s="352"/>
      <c r="K181" s="352">
        <f t="shared" ca="1" si="12"/>
        <v>118</v>
      </c>
      <c r="L181" s="356" t="str">
        <f t="shared" ca="1" si="13"/>
        <v>Super Senior</v>
      </c>
    </row>
    <row r="182" spans="1:12" x14ac:dyDescent="0.2">
      <c r="A182" s="52">
        <v>130</v>
      </c>
      <c r="B182" s="31"/>
      <c r="C182" s="358"/>
      <c r="D182" s="352"/>
      <c r="E182" s="352"/>
      <c r="F182" s="352"/>
      <c r="G182" s="352"/>
      <c r="H182" s="352"/>
      <c r="I182" s="352"/>
      <c r="J182" s="352"/>
      <c r="K182" s="352">
        <f t="shared" ref="K182:K202" ca="1" si="14">INT((M$1-J182)/365.25)</f>
        <v>118</v>
      </c>
      <c r="L182" s="356" t="str">
        <f t="shared" ca="1" si="13"/>
        <v>Super Senior</v>
      </c>
    </row>
    <row r="183" spans="1:12" x14ac:dyDescent="0.2">
      <c r="A183" s="52">
        <v>131</v>
      </c>
      <c r="B183" s="31"/>
      <c r="C183" s="358"/>
      <c r="D183" s="352"/>
      <c r="E183" s="352"/>
      <c r="F183" s="352"/>
      <c r="G183" s="352"/>
      <c r="H183" s="352"/>
      <c r="I183" s="352"/>
      <c r="J183" s="352"/>
      <c r="K183" s="352">
        <f t="shared" ca="1" si="14"/>
        <v>118</v>
      </c>
      <c r="L183" s="356" t="str">
        <f t="shared" ca="1" si="13"/>
        <v>Super Senior</v>
      </c>
    </row>
    <row r="184" spans="1:12" x14ac:dyDescent="0.2">
      <c r="A184" s="52">
        <v>132</v>
      </c>
      <c r="B184" s="31"/>
      <c r="C184" s="358"/>
      <c r="D184" s="352"/>
      <c r="E184" s="352"/>
      <c r="F184" s="352"/>
      <c r="G184" s="352"/>
      <c r="H184" s="352"/>
      <c r="I184" s="352"/>
      <c r="J184" s="352"/>
      <c r="K184" s="352">
        <f t="shared" ca="1" si="14"/>
        <v>118</v>
      </c>
      <c r="L184" s="356" t="str">
        <f t="shared" ca="1" si="13"/>
        <v>Super Senior</v>
      </c>
    </row>
    <row r="185" spans="1:12" x14ac:dyDescent="0.2">
      <c r="A185" s="52">
        <v>133</v>
      </c>
      <c r="B185" s="31"/>
      <c r="C185" s="358"/>
      <c r="D185" s="352"/>
      <c r="E185" s="352"/>
      <c r="F185" s="352"/>
      <c r="G185" s="352"/>
      <c r="H185" s="352"/>
      <c r="I185" s="352"/>
      <c r="J185" s="352"/>
      <c r="K185" s="352">
        <f t="shared" ca="1" si="14"/>
        <v>118</v>
      </c>
      <c r="L185" s="356" t="str">
        <f t="shared" ca="1" si="13"/>
        <v>Super Senior</v>
      </c>
    </row>
    <row r="186" spans="1:12" x14ac:dyDescent="0.2">
      <c r="A186" s="52">
        <v>134</v>
      </c>
      <c r="B186" s="31"/>
      <c r="C186" s="358"/>
      <c r="D186" s="352"/>
      <c r="E186" s="352"/>
      <c r="F186" s="352"/>
      <c r="G186" s="352"/>
      <c r="H186" s="352"/>
      <c r="I186" s="352"/>
      <c r="J186" s="352"/>
      <c r="K186" s="352">
        <f t="shared" ca="1" si="14"/>
        <v>118</v>
      </c>
      <c r="L186" s="356" t="str">
        <f t="shared" ca="1" si="13"/>
        <v>Super Senior</v>
      </c>
    </row>
    <row r="187" spans="1:12" x14ac:dyDescent="0.2">
      <c r="A187" s="52">
        <v>135</v>
      </c>
      <c r="B187" s="31"/>
      <c r="C187" s="358"/>
      <c r="D187" s="352"/>
      <c r="E187" s="352"/>
      <c r="F187" s="352"/>
      <c r="G187" s="352"/>
      <c r="H187" s="352"/>
      <c r="I187" s="352"/>
      <c r="J187" s="352"/>
      <c r="K187" s="352">
        <f t="shared" ca="1" si="14"/>
        <v>118</v>
      </c>
      <c r="L187" s="356" t="str">
        <f t="shared" ca="1" si="13"/>
        <v>Super Senior</v>
      </c>
    </row>
    <row r="188" spans="1:12" x14ac:dyDescent="0.2">
      <c r="A188" s="52">
        <v>136</v>
      </c>
      <c r="B188" s="31"/>
      <c r="C188" s="358"/>
      <c r="D188" s="352"/>
      <c r="E188" s="352"/>
      <c r="F188" s="352"/>
      <c r="G188" s="352"/>
      <c r="H188" s="352"/>
      <c r="I188" s="352"/>
      <c r="J188" s="352"/>
      <c r="K188" s="352">
        <f t="shared" ca="1" si="14"/>
        <v>118</v>
      </c>
      <c r="L188" s="356" t="str">
        <f t="shared" ca="1" si="13"/>
        <v>Super Senior</v>
      </c>
    </row>
    <row r="189" spans="1:12" x14ac:dyDescent="0.2">
      <c r="A189" s="52">
        <v>137</v>
      </c>
      <c r="B189" s="31"/>
      <c r="C189" s="358"/>
      <c r="D189" s="352"/>
      <c r="E189" s="352"/>
      <c r="F189" s="352"/>
      <c r="G189" s="352"/>
      <c r="H189" s="352"/>
      <c r="I189" s="352"/>
      <c r="J189" s="352"/>
      <c r="K189" s="352">
        <f t="shared" ca="1" si="14"/>
        <v>118</v>
      </c>
      <c r="L189" s="356" t="str">
        <f t="shared" ca="1" si="13"/>
        <v>Super Senior</v>
      </c>
    </row>
    <row r="190" spans="1:12" x14ac:dyDescent="0.2">
      <c r="A190" s="52">
        <v>138</v>
      </c>
      <c r="B190" s="31"/>
      <c r="C190" s="358"/>
      <c r="D190" s="352"/>
      <c r="E190" s="352"/>
      <c r="F190" s="352"/>
      <c r="G190" s="352"/>
      <c r="H190" s="352"/>
      <c r="I190" s="352"/>
      <c r="J190" s="352"/>
      <c r="K190" s="352">
        <f t="shared" ca="1" si="14"/>
        <v>118</v>
      </c>
      <c r="L190" s="356" t="str">
        <f t="shared" ca="1" si="13"/>
        <v>Super Senior</v>
      </c>
    </row>
    <row r="191" spans="1:12" x14ac:dyDescent="0.2">
      <c r="A191" s="52">
        <v>139</v>
      </c>
      <c r="B191" s="31"/>
      <c r="C191" s="358"/>
      <c r="D191" s="352"/>
      <c r="E191" s="352"/>
      <c r="F191" s="352"/>
      <c r="G191" s="352"/>
      <c r="H191" s="352"/>
      <c r="I191" s="352"/>
      <c r="J191" s="352"/>
      <c r="K191" s="352">
        <f t="shared" ca="1" si="14"/>
        <v>118</v>
      </c>
      <c r="L191" s="356" t="str">
        <f t="shared" ca="1" si="13"/>
        <v>Super Senior</v>
      </c>
    </row>
    <row r="192" spans="1:12" x14ac:dyDescent="0.2">
      <c r="A192" s="52">
        <v>140</v>
      </c>
      <c r="B192" s="31"/>
      <c r="C192" s="358"/>
      <c r="D192" s="352"/>
      <c r="E192" s="352"/>
      <c r="F192" s="352"/>
      <c r="G192" s="352"/>
      <c r="H192" s="352"/>
      <c r="I192" s="352"/>
      <c r="J192" s="352"/>
      <c r="K192" s="352">
        <f t="shared" ca="1" si="14"/>
        <v>118</v>
      </c>
      <c r="L192" s="356" t="str">
        <f t="shared" ca="1" si="13"/>
        <v>Super Senior</v>
      </c>
    </row>
    <row r="193" spans="1:12" x14ac:dyDescent="0.2">
      <c r="A193" s="52">
        <v>141</v>
      </c>
      <c r="B193" s="31"/>
      <c r="C193" s="358"/>
      <c r="D193" s="352"/>
      <c r="E193" s="352"/>
      <c r="F193" s="352"/>
      <c r="G193" s="352"/>
      <c r="H193" s="352"/>
      <c r="I193" s="352"/>
      <c r="J193" s="352"/>
      <c r="K193" s="352">
        <f t="shared" ca="1" si="14"/>
        <v>118</v>
      </c>
      <c r="L193" s="356" t="str">
        <f t="shared" ca="1" si="13"/>
        <v>Super Senior</v>
      </c>
    </row>
    <row r="194" spans="1:12" x14ac:dyDescent="0.2">
      <c r="A194" s="52">
        <v>142</v>
      </c>
      <c r="B194" s="31"/>
      <c r="C194" s="358"/>
      <c r="D194" s="352"/>
      <c r="E194" s="352"/>
      <c r="F194" s="352"/>
      <c r="G194" s="352"/>
      <c r="H194" s="352"/>
      <c r="I194" s="352"/>
      <c r="J194" s="352"/>
      <c r="K194" s="352">
        <f t="shared" ca="1" si="14"/>
        <v>118</v>
      </c>
      <c r="L194" s="356" t="str">
        <f t="shared" ca="1" si="13"/>
        <v>Super Senior</v>
      </c>
    </row>
    <row r="195" spans="1:12" x14ac:dyDescent="0.2">
      <c r="A195" s="52">
        <v>143</v>
      </c>
      <c r="B195" s="31"/>
      <c r="C195" s="358"/>
      <c r="D195" s="352"/>
      <c r="E195" s="352"/>
      <c r="F195" s="352"/>
      <c r="G195" s="352"/>
      <c r="H195" s="352"/>
      <c r="I195" s="352"/>
      <c r="J195" s="352"/>
      <c r="K195" s="352">
        <f t="shared" ca="1" si="14"/>
        <v>118</v>
      </c>
      <c r="L195" s="356" t="str">
        <f t="shared" ca="1" si="13"/>
        <v>Super Senior</v>
      </c>
    </row>
    <row r="196" spans="1:12" x14ac:dyDescent="0.2">
      <c r="A196" s="52">
        <v>144</v>
      </c>
      <c r="B196" s="31"/>
      <c r="C196" s="358"/>
      <c r="D196" s="352"/>
      <c r="E196" s="352"/>
      <c r="F196" s="352"/>
      <c r="G196" s="352"/>
      <c r="H196" s="352"/>
      <c r="I196" s="352"/>
      <c r="J196" s="352"/>
      <c r="K196" s="352">
        <f t="shared" ca="1" si="14"/>
        <v>118</v>
      </c>
      <c r="L196" s="356" t="str">
        <f t="shared" ca="1" si="13"/>
        <v>Super Senior</v>
      </c>
    </row>
    <row r="197" spans="1:12" x14ac:dyDescent="0.2">
      <c r="A197" s="52">
        <v>145</v>
      </c>
      <c r="B197" s="31"/>
      <c r="C197" s="358"/>
      <c r="D197" s="352"/>
      <c r="E197" s="352"/>
      <c r="F197" s="352"/>
      <c r="G197" s="352"/>
      <c r="H197" s="352"/>
      <c r="I197" s="352"/>
      <c r="J197" s="352"/>
      <c r="K197" s="352">
        <f t="shared" ca="1" si="14"/>
        <v>118</v>
      </c>
      <c r="L197" s="356" t="str">
        <f t="shared" ca="1" si="13"/>
        <v>Super Senior</v>
      </c>
    </row>
    <row r="198" spans="1:12" x14ac:dyDescent="0.2">
      <c r="A198" s="52">
        <v>146</v>
      </c>
      <c r="B198" s="31"/>
      <c r="C198" s="358"/>
      <c r="D198" s="352"/>
      <c r="E198" s="352"/>
      <c r="F198" s="352"/>
      <c r="G198" s="352"/>
      <c r="H198" s="352"/>
      <c r="I198" s="352"/>
      <c r="J198" s="352"/>
      <c r="K198" s="352">
        <f t="shared" ca="1" si="14"/>
        <v>118</v>
      </c>
      <c r="L198" s="356" t="str">
        <f t="shared" ca="1" si="13"/>
        <v>Super Senior</v>
      </c>
    </row>
    <row r="199" spans="1:12" x14ac:dyDescent="0.2">
      <c r="A199" s="52">
        <v>147</v>
      </c>
      <c r="B199" s="31"/>
      <c r="C199" s="358"/>
      <c r="D199" s="352"/>
      <c r="E199" s="352"/>
      <c r="F199" s="352"/>
      <c r="G199" s="352"/>
      <c r="H199" s="352"/>
      <c r="I199" s="352"/>
      <c r="J199" s="352"/>
      <c r="K199" s="352">
        <f t="shared" ca="1" si="14"/>
        <v>118</v>
      </c>
      <c r="L199" s="356" t="str">
        <f t="shared" ca="1" si="13"/>
        <v>Super Senior</v>
      </c>
    </row>
    <row r="200" spans="1:12" x14ac:dyDescent="0.2">
      <c r="A200" s="52">
        <v>148</v>
      </c>
      <c r="B200" s="31"/>
      <c r="C200" s="358"/>
      <c r="D200" s="352"/>
      <c r="E200" s="352"/>
      <c r="F200" s="352"/>
      <c r="G200" s="352"/>
      <c r="H200" s="352"/>
      <c r="I200" s="352"/>
      <c r="J200" s="352"/>
      <c r="K200" s="352">
        <f t="shared" ca="1" si="14"/>
        <v>118</v>
      </c>
      <c r="L200" s="356" t="str">
        <f t="shared" ca="1" si="13"/>
        <v>Super Senior</v>
      </c>
    </row>
    <row r="201" spans="1:12" x14ac:dyDescent="0.2">
      <c r="A201" s="52">
        <v>149</v>
      </c>
      <c r="B201" s="31"/>
      <c r="C201" s="358"/>
      <c r="D201" s="352"/>
      <c r="E201" s="352"/>
      <c r="F201" s="352"/>
      <c r="G201" s="352"/>
      <c r="H201" s="352"/>
      <c r="I201" s="352"/>
      <c r="J201" s="352"/>
      <c r="K201" s="352">
        <f t="shared" ca="1" si="14"/>
        <v>118</v>
      </c>
      <c r="L201" s="356" t="str">
        <f t="shared" ca="1" si="13"/>
        <v>Super Senior</v>
      </c>
    </row>
    <row r="202" spans="1:12" x14ac:dyDescent="0.2">
      <c r="A202" s="52">
        <v>150</v>
      </c>
      <c r="B202" s="31"/>
      <c r="C202" s="358"/>
      <c r="D202" s="352"/>
      <c r="E202" s="352"/>
      <c r="F202" s="352"/>
      <c r="G202" s="352"/>
      <c r="H202" s="352"/>
      <c r="I202" s="352"/>
      <c r="J202" s="352"/>
      <c r="K202" s="352">
        <f t="shared" ca="1" si="14"/>
        <v>118</v>
      </c>
      <c r="L202" s="356" t="str">
        <f t="shared" ca="1" si="13"/>
        <v>Super Senior</v>
      </c>
    </row>
  </sheetData>
  <sheetProtection password="FD28" sheet="1" objects="1" scenarios="1"/>
  <sortState ref="A4:L167">
    <sortCondition ref="D4:D167"/>
  </sortState>
  <mergeCells count="1">
    <mergeCell ref="A1:L1"/>
  </mergeCells>
  <hyperlinks>
    <hyperlink ref="I34" r:id="rId1"/>
    <hyperlink ref="I35" r:id="rId2"/>
    <hyperlink ref="I36" r:id="rId3"/>
    <hyperlink ref="I37" r:id="rId4"/>
    <hyperlink ref="I39" r:id="rId5"/>
    <hyperlink ref="I40" r:id="rId6"/>
    <hyperlink ref="I41" r:id="rId7"/>
    <hyperlink ref="I42" r:id="rId8"/>
    <hyperlink ref="I43" r:id="rId9"/>
    <hyperlink ref="I44" r:id="rId10"/>
    <hyperlink ref="I45" r:id="rId11"/>
    <hyperlink ref="I46" r:id="rId12"/>
    <hyperlink ref="I47" r:id="rId13"/>
    <hyperlink ref="I48" r:id="rId14"/>
    <hyperlink ref="I49" r:id="rId15"/>
    <hyperlink ref="I50" r:id="rId16"/>
    <hyperlink ref="I51" r:id="rId17"/>
    <hyperlink ref="I52" r:id="rId18"/>
    <hyperlink ref="I53" r:id="rId19"/>
    <hyperlink ref="I54" r:id="rId20"/>
    <hyperlink ref="I55" r:id="rId21"/>
    <hyperlink ref="I57" r:id="rId22"/>
    <hyperlink ref="I58" r:id="rId23"/>
    <hyperlink ref="I59" r:id="rId24"/>
    <hyperlink ref="I60" r:id="rId25"/>
    <hyperlink ref="I61" r:id="rId26"/>
    <hyperlink ref="I62" r:id="rId27"/>
    <hyperlink ref="I63" r:id="rId28"/>
    <hyperlink ref="I64" r:id="rId29"/>
    <hyperlink ref="I65" r:id="rId30"/>
    <hyperlink ref="I66" r:id="rId31"/>
    <hyperlink ref="I67" r:id="rId32"/>
    <hyperlink ref="I68" r:id="rId33"/>
    <hyperlink ref="I69" r:id="rId34"/>
    <hyperlink ref="I13" r:id="rId35"/>
    <hyperlink ref="I10" r:id="rId36"/>
    <hyperlink ref="I19" r:id="rId37"/>
    <hyperlink ref="I21" r:id="rId38"/>
    <hyperlink ref="I27" r:id="rId39"/>
    <hyperlink ref="I24" r:id="rId40"/>
    <hyperlink ref="I15" r:id="rId41"/>
    <hyperlink ref="I14" r:id="rId42"/>
    <hyperlink ref="I33" r:id="rId43"/>
    <hyperlink ref="I89" r:id="rId44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workbookViewId="0">
      <selection activeCell="F47" sqref="F47"/>
    </sheetView>
  </sheetViews>
  <sheetFormatPr baseColWidth="10" defaultRowHeight="16" x14ac:dyDescent="0.2"/>
  <cols>
    <col min="1" max="1" width="8.6640625" style="264" bestFit="1" customWidth="1"/>
    <col min="2" max="2" width="8.6640625" style="274" bestFit="1" customWidth="1"/>
    <col min="3" max="3" width="28.33203125" style="249" bestFit="1" customWidth="1"/>
    <col min="4" max="5" width="10.83203125" style="249"/>
    <col min="6" max="6" width="12.83203125" style="264" bestFit="1" customWidth="1"/>
    <col min="7" max="7" width="10.83203125" style="248"/>
  </cols>
  <sheetData>
    <row r="1" spans="1:7" ht="17" thickBot="1" x14ac:dyDescent="0.25">
      <c r="A1" s="660" t="s">
        <v>10</v>
      </c>
      <c r="B1" s="661"/>
      <c r="C1" s="661"/>
      <c r="D1" s="661"/>
      <c r="E1" s="662"/>
      <c r="F1" s="258" t="s">
        <v>18</v>
      </c>
      <c r="G1" s="259">
        <v>8000</v>
      </c>
    </row>
    <row r="2" spans="1:7" ht="17" thickBot="1" x14ac:dyDescent="0.25">
      <c r="A2" s="260" t="s">
        <v>1</v>
      </c>
      <c r="B2" s="261" t="s">
        <v>5</v>
      </c>
      <c r="C2" s="239" t="s">
        <v>4</v>
      </c>
      <c r="D2" s="239" t="s">
        <v>9</v>
      </c>
      <c r="E2" s="239" t="s">
        <v>8</v>
      </c>
      <c r="F2" s="262" t="s">
        <v>334</v>
      </c>
    </row>
    <row r="3" spans="1:7" x14ac:dyDescent="0.2">
      <c r="A3" s="240">
        <v>1</v>
      </c>
      <c r="B3" s="241" t="s">
        <v>22</v>
      </c>
      <c r="C3" s="242" t="s">
        <v>21</v>
      </c>
      <c r="D3" s="243">
        <v>171.5</v>
      </c>
      <c r="E3" s="242">
        <f>G$1-((D$3-D3)*100)</f>
        <v>8000</v>
      </c>
      <c r="F3" s="263">
        <v>20</v>
      </c>
      <c r="G3" s="264"/>
    </row>
    <row r="4" spans="1:7" x14ac:dyDescent="0.2">
      <c r="A4" s="265">
        <v>2</v>
      </c>
      <c r="B4" s="266" t="s">
        <v>22</v>
      </c>
      <c r="C4" s="245" t="s">
        <v>30</v>
      </c>
      <c r="D4" s="267">
        <v>160.35</v>
      </c>
      <c r="E4" s="245">
        <f>G$1-((D$3-D4)*100)</f>
        <v>6885</v>
      </c>
      <c r="F4" s="268">
        <v>20</v>
      </c>
    </row>
    <row r="5" spans="1:7" x14ac:dyDescent="0.2">
      <c r="A5" s="265">
        <v>3</v>
      </c>
      <c r="B5" s="266" t="s">
        <v>22</v>
      </c>
      <c r="C5" s="245" t="s">
        <v>46</v>
      </c>
      <c r="D5" s="267">
        <v>138.1</v>
      </c>
      <c r="E5" s="245">
        <f>G$1-((D$3-D5)*100)</f>
        <v>4660</v>
      </c>
      <c r="F5" s="268">
        <v>20</v>
      </c>
    </row>
    <row r="6" spans="1:7" x14ac:dyDescent="0.2">
      <c r="A6" s="265">
        <v>4</v>
      </c>
      <c r="B6" s="266" t="s">
        <v>107</v>
      </c>
      <c r="C6" s="245" t="s">
        <v>346</v>
      </c>
      <c r="D6" s="267">
        <v>130.30000000000001</v>
      </c>
      <c r="E6" s="245">
        <f>G$1-((D$3-D6)*100)</f>
        <v>3880.0000000000009</v>
      </c>
      <c r="F6" s="268">
        <v>20</v>
      </c>
    </row>
    <row r="7" spans="1:7" ht="17" thickBot="1" x14ac:dyDescent="0.25">
      <c r="A7" s="269">
        <v>5</v>
      </c>
      <c r="B7" s="270" t="s">
        <v>107</v>
      </c>
      <c r="C7" s="271" t="s">
        <v>113</v>
      </c>
      <c r="D7" s="272">
        <v>107.9</v>
      </c>
      <c r="E7" s="271">
        <f>G$1-((D$3-D7)*100)</f>
        <v>1640.0000000000009</v>
      </c>
      <c r="F7" s="273">
        <v>20</v>
      </c>
    </row>
    <row r="8" spans="1:7" ht="17" thickBot="1" x14ac:dyDescent="0.25"/>
    <row r="9" spans="1:7" ht="17" thickBot="1" x14ac:dyDescent="0.25">
      <c r="A9" s="660" t="s">
        <v>12</v>
      </c>
      <c r="B9" s="661"/>
      <c r="C9" s="661"/>
      <c r="D9" s="661"/>
      <c r="E9" s="662"/>
      <c r="F9" s="275" t="s">
        <v>18</v>
      </c>
      <c r="G9" s="259">
        <v>8000</v>
      </c>
    </row>
    <row r="10" spans="1:7" ht="17" thickBot="1" x14ac:dyDescent="0.25">
      <c r="A10" s="276" t="s">
        <v>1</v>
      </c>
      <c r="B10" s="277" t="s">
        <v>5</v>
      </c>
      <c r="C10" s="277" t="s">
        <v>4</v>
      </c>
      <c r="D10" s="277" t="s">
        <v>9</v>
      </c>
      <c r="E10" s="277" t="s">
        <v>8</v>
      </c>
      <c r="F10" s="278" t="s">
        <v>334</v>
      </c>
    </row>
    <row r="11" spans="1:7" x14ac:dyDescent="0.2">
      <c r="A11" s="279">
        <v>1</v>
      </c>
      <c r="B11" s="280" t="s">
        <v>16</v>
      </c>
      <c r="C11" s="281" t="s">
        <v>50</v>
      </c>
      <c r="D11" s="282">
        <v>220.75</v>
      </c>
      <c r="E11" s="280">
        <f t="shared" ref="E11:E39" si="0">G$9-((D$11-D11)*100)</f>
        <v>8000</v>
      </c>
      <c r="F11" s="283">
        <v>20</v>
      </c>
    </row>
    <row r="12" spans="1:7" x14ac:dyDescent="0.2">
      <c r="A12" s="284">
        <v>2</v>
      </c>
      <c r="B12" s="266" t="s">
        <v>19</v>
      </c>
      <c r="C12" s="285" t="s">
        <v>49</v>
      </c>
      <c r="D12" s="286">
        <v>209.9</v>
      </c>
      <c r="E12" s="266">
        <f t="shared" si="0"/>
        <v>6915</v>
      </c>
      <c r="F12" s="154">
        <v>20</v>
      </c>
    </row>
    <row r="13" spans="1:7" x14ac:dyDescent="0.2">
      <c r="A13" s="284">
        <v>3</v>
      </c>
      <c r="B13" s="266" t="s">
        <v>19</v>
      </c>
      <c r="C13" s="285" t="s">
        <v>54</v>
      </c>
      <c r="D13" s="286">
        <v>202.05</v>
      </c>
      <c r="E13" s="266">
        <f t="shared" si="0"/>
        <v>6130.0000000000009</v>
      </c>
      <c r="F13" s="154">
        <v>20</v>
      </c>
    </row>
    <row r="14" spans="1:7" x14ac:dyDescent="0.2">
      <c r="A14" s="284">
        <v>4</v>
      </c>
      <c r="B14" s="266" t="s">
        <v>16</v>
      </c>
      <c r="C14" s="285" t="s">
        <v>52</v>
      </c>
      <c r="D14" s="286">
        <v>201.55</v>
      </c>
      <c r="E14" s="266">
        <f t="shared" si="0"/>
        <v>6080.0000000000009</v>
      </c>
      <c r="F14" s="154">
        <v>20</v>
      </c>
    </row>
    <row r="15" spans="1:7" x14ac:dyDescent="0.2">
      <c r="A15" s="284">
        <v>5</v>
      </c>
      <c r="B15" s="266" t="s">
        <v>16</v>
      </c>
      <c r="C15" s="285" t="s">
        <v>62</v>
      </c>
      <c r="D15" s="286">
        <v>199.35</v>
      </c>
      <c r="E15" s="266">
        <f t="shared" si="0"/>
        <v>5860</v>
      </c>
      <c r="F15" s="154">
        <v>20</v>
      </c>
    </row>
    <row r="16" spans="1:7" x14ac:dyDescent="0.2">
      <c r="A16" s="284">
        <v>6</v>
      </c>
      <c r="B16" s="266" t="s">
        <v>22</v>
      </c>
      <c r="C16" s="285" t="s">
        <v>56</v>
      </c>
      <c r="D16" s="286">
        <v>194.3</v>
      </c>
      <c r="E16" s="266">
        <f t="shared" si="0"/>
        <v>5355.0000000000009</v>
      </c>
      <c r="F16" s="154">
        <v>20</v>
      </c>
    </row>
    <row r="17" spans="1:6" x14ac:dyDescent="0.2">
      <c r="A17" s="284">
        <v>7</v>
      </c>
      <c r="B17" s="266" t="s">
        <v>22</v>
      </c>
      <c r="C17" s="285" t="s">
        <v>89</v>
      </c>
      <c r="D17" s="286">
        <v>190.95</v>
      </c>
      <c r="E17" s="266">
        <f t="shared" si="0"/>
        <v>5019.9999999999991</v>
      </c>
      <c r="F17" s="154">
        <v>20</v>
      </c>
    </row>
    <row r="18" spans="1:6" x14ac:dyDescent="0.2">
      <c r="A18" s="284">
        <v>8</v>
      </c>
      <c r="B18" s="266" t="s">
        <v>16</v>
      </c>
      <c r="C18" s="285" t="s">
        <v>53</v>
      </c>
      <c r="D18" s="286">
        <v>188.95</v>
      </c>
      <c r="E18" s="266">
        <f t="shared" si="0"/>
        <v>4819.9999999999991</v>
      </c>
      <c r="F18" s="154">
        <v>20</v>
      </c>
    </row>
    <row r="19" spans="1:6" x14ac:dyDescent="0.2">
      <c r="A19" s="284">
        <v>9</v>
      </c>
      <c r="B19" s="266" t="s">
        <v>22</v>
      </c>
      <c r="C19" s="285" t="s">
        <v>75</v>
      </c>
      <c r="D19" s="286">
        <v>186.45</v>
      </c>
      <c r="E19" s="266">
        <f t="shared" si="0"/>
        <v>4569.9999999999991</v>
      </c>
      <c r="F19" s="154">
        <v>20</v>
      </c>
    </row>
    <row r="20" spans="1:6" x14ac:dyDescent="0.2">
      <c r="A20" s="284">
        <v>10</v>
      </c>
      <c r="B20" s="266" t="s">
        <v>22</v>
      </c>
      <c r="C20" s="285" t="s">
        <v>76</v>
      </c>
      <c r="D20" s="286">
        <v>177</v>
      </c>
      <c r="E20" s="266">
        <f t="shared" si="0"/>
        <v>3625</v>
      </c>
      <c r="F20" s="154">
        <v>20</v>
      </c>
    </row>
    <row r="21" spans="1:6" x14ac:dyDescent="0.2">
      <c r="A21" s="284">
        <v>11</v>
      </c>
      <c r="B21" s="266" t="s">
        <v>22</v>
      </c>
      <c r="C21" s="285" t="s">
        <v>67</v>
      </c>
      <c r="D21" s="286">
        <v>175.15</v>
      </c>
      <c r="E21" s="266">
        <f t="shared" si="0"/>
        <v>3440.0000000000009</v>
      </c>
      <c r="F21" s="154">
        <v>20</v>
      </c>
    </row>
    <row r="22" spans="1:6" x14ac:dyDescent="0.2">
      <c r="A22" s="284">
        <v>12</v>
      </c>
      <c r="B22" s="266" t="s">
        <v>107</v>
      </c>
      <c r="C22" s="285" t="s">
        <v>347</v>
      </c>
      <c r="D22" s="286">
        <v>175.05</v>
      </c>
      <c r="E22" s="266">
        <f t="shared" si="0"/>
        <v>3430.0000000000009</v>
      </c>
      <c r="F22" s="154">
        <v>20</v>
      </c>
    </row>
    <row r="23" spans="1:6" x14ac:dyDescent="0.2">
      <c r="A23" s="284">
        <v>13</v>
      </c>
      <c r="B23" s="266" t="s">
        <v>107</v>
      </c>
      <c r="C23" s="285" t="s">
        <v>348</v>
      </c>
      <c r="D23" s="286">
        <v>174.9</v>
      </c>
      <c r="E23" s="266">
        <f t="shared" si="0"/>
        <v>3415.0000000000009</v>
      </c>
      <c r="F23" s="154">
        <v>20</v>
      </c>
    </row>
    <row r="24" spans="1:6" x14ac:dyDescent="0.2">
      <c r="A24" s="284">
        <v>14</v>
      </c>
      <c r="B24" s="266" t="s">
        <v>16</v>
      </c>
      <c r="C24" s="285" t="s">
        <v>55</v>
      </c>
      <c r="D24" s="286">
        <v>174.45</v>
      </c>
      <c r="E24" s="266">
        <f t="shared" si="0"/>
        <v>3369.9999999999991</v>
      </c>
      <c r="F24" s="154">
        <v>20</v>
      </c>
    </row>
    <row r="25" spans="1:6" x14ac:dyDescent="0.2">
      <c r="A25" s="284">
        <v>15</v>
      </c>
      <c r="B25" s="266" t="s">
        <v>19</v>
      </c>
      <c r="C25" s="285" t="s">
        <v>225</v>
      </c>
      <c r="D25" s="286">
        <v>172.45</v>
      </c>
      <c r="E25" s="266">
        <f t="shared" si="0"/>
        <v>3169.9999999999991</v>
      </c>
      <c r="F25" s="154">
        <v>20</v>
      </c>
    </row>
    <row r="26" spans="1:6" x14ac:dyDescent="0.2">
      <c r="A26" s="284">
        <v>16</v>
      </c>
      <c r="B26" s="266" t="s">
        <v>97</v>
      </c>
      <c r="C26" s="285" t="s">
        <v>86</v>
      </c>
      <c r="D26" s="286">
        <v>171.4</v>
      </c>
      <c r="E26" s="266">
        <f t="shared" si="0"/>
        <v>3065.0000000000009</v>
      </c>
      <c r="F26" s="154">
        <v>20</v>
      </c>
    </row>
    <row r="27" spans="1:6" x14ac:dyDescent="0.2">
      <c r="A27" s="284">
        <v>17</v>
      </c>
      <c r="B27" s="266" t="s">
        <v>31</v>
      </c>
      <c r="C27" s="285" t="s">
        <v>64</v>
      </c>
      <c r="D27" s="286">
        <v>171</v>
      </c>
      <c r="E27" s="266">
        <f t="shared" si="0"/>
        <v>3025</v>
      </c>
      <c r="F27" s="154">
        <v>20</v>
      </c>
    </row>
    <row r="28" spans="1:6" x14ac:dyDescent="0.2">
      <c r="A28" s="284">
        <v>18</v>
      </c>
      <c r="B28" s="266" t="s">
        <v>19</v>
      </c>
      <c r="C28" s="285" t="s">
        <v>72</v>
      </c>
      <c r="D28" s="286">
        <v>166.9</v>
      </c>
      <c r="E28" s="266">
        <f t="shared" si="0"/>
        <v>2615.0000000000009</v>
      </c>
      <c r="F28" s="154">
        <v>20</v>
      </c>
    </row>
    <row r="29" spans="1:6" x14ac:dyDescent="0.2">
      <c r="A29" s="284">
        <v>19</v>
      </c>
      <c r="B29" s="266" t="s">
        <v>22</v>
      </c>
      <c r="C29" s="285" t="s">
        <v>87</v>
      </c>
      <c r="D29" s="266">
        <v>166.15</v>
      </c>
      <c r="E29" s="266">
        <f t="shared" si="0"/>
        <v>2540.0000000000009</v>
      </c>
      <c r="F29" s="154">
        <v>20</v>
      </c>
    </row>
    <row r="30" spans="1:6" x14ac:dyDescent="0.2">
      <c r="A30" s="284">
        <v>20</v>
      </c>
      <c r="B30" s="266" t="s">
        <v>107</v>
      </c>
      <c r="C30" s="285" t="s">
        <v>349</v>
      </c>
      <c r="D30" s="266">
        <v>163.44999999999999</v>
      </c>
      <c r="E30" s="266">
        <f t="shared" si="0"/>
        <v>2269.9999999999991</v>
      </c>
      <c r="F30" s="154">
        <v>20</v>
      </c>
    </row>
    <row r="31" spans="1:6" x14ac:dyDescent="0.2">
      <c r="A31" s="284">
        <v>21</v>
      </c>
      <c r="B31" s="266"/>
      <c r="C31" s="285" t="s">
        <v>231</v>
      </c>
      <c r="D31" s="266">
        <v>161.15</v>
      </c>
      <c r="E31" s="266">
        <f t="shared" si="0"/>
        <v>2040.0000000000009</v>
      </c>
      <c r="F31" s="154">
        <v>20</v>
      </c>
    </row>
    <row r="32" spans="1:6" x14ac:dyDescent="0.2">
      <c r="A32" s="284">
        <v>22</v>
      </c>
      <c r="B32" s="266" t="s">
        <v>107</v>
      </c>
      <c r="C32" s="285" t="s">
        <v>350</v>
      </c>
      <c r="D32" s="266">
        <v>157.65</v>
      </c>
      <c r="E32" s="266">
        <f t="shared" si="0"/>
        <v>1690.0000000000009</v>
      </c>
      <c r="F32" s="154">
        <v>20</v>
      </c>
    </row>
    <row r="33" spans="1:6" x14ac:dyDescent="0.2">
      <c r="A33" s="284">
        <v>23</v>
      </c>
      <c r="B33" s="266" t="s">
        <v>107</v>
      </c>
      <c r="C33" s="285" t="s">
        <v>268</v>
      </c>
      <c r="D33" s="266">
        <v>157.6</v>
      </c>
      <c r="E33" s="266">
        <f t="shared" si="0"/>
        <v>1684.9999999999991</v>
      </c>
      <c r="F33" s="154">
        <v>20</v>
      </c>
    </row>
    <row r="34" spans="1:6" x14ac:dyDescent="0.2">
      <c r="A34" s="284">
        <v>24</v>
      </c>
      <c r="B34" s="266" t="s">
        <v>22</v>
      </c>
      <c r="C34" s="285" t="s">
        <v>302</v>
      </c>
      <c r="D34" s="266">
        <v>156.69999999999999</v>
      </c>
      <c r="E34" s="266">
        <f t="shared" si="0"/>
        <v>1594.9999999999991</v>
      </c>
      <c r="F34" s="154">
        <v>20</v>
      </c>
    </row>
    <row r="35" spans="1:6" x14ac:dyDescent="0.2">
      <c r="A35" s="284">
        <v>25</v>
      </c>
      <c r="B35" s="266" t="s">
        <v>97</v>
      </c>
      <c r="C35" s="285" t="s">
        <v>229</v>
      </c>
      <c r="D35" s="286">
        <v>156</v>
      </c>
      <c r="E35" s="266">
        <f t="shared" si="0"/>
        <v>1525</v>
      </c>
      <c r="F35" s="154">
        <v>20</v>
      </c>
    </row>
    <row r="36" spans="1:6" x14ac:dyDescent="0.2">
      <c r="A36" s="284">
        <v>26</v>
      </c>
      <c r="B36" s="266" t="s">
        <v>31</v>
      </c>
      <c r="C36" s="285" t="s">
        <v>344</v>
      </c>
      <c r="D36" s="286">
        <v>153.05000000000001</v>
      </c>
      <c r="E36" s="266">
        <f t="shared" si="0"/>
        <v>1230.0000000000009</v>
      </c>
      <c r="F36" s="154">
        <v>20</v>
      </c>
    </row>
    <row r="37" spans="1:6" x14ac:dyDescent="0.2">
      <c r="A37" s="284">
        <v>27</v>
      </c>
      <c r="B37" s="266" t="s">
        <v>107</v>
      </c>
      <c r="C37" s="285" t="s">
        <v>272</v>
      </c>
      <c r="D37" s="266">
        <v>149.15</v>
      </c>
      <c r="E37" s="266">
        <f t="shared" si="0"/>
        <v>840.00000000000091</v>
      </c>
      <c r="F37" s="154">
        <v>20</v>
      </c>
    </row>
    <row r="38" spans="1:6" x14ac:dyDescent="0.2">
      <c r="A38" s="284">
        <v>28</v>
      </c>
      <c r="B38" s="266" t="s">
        <v>107</v>
      </c>
      <c r="C38" s="285" t="s">
        <v>351</v>
      </c>
      <c r="D38" s="286">
        <v>148.75</v>
      </c>
      <c r="E38" s="266">
        <f t="shared" si="0"/>
        <v>800</v>
      </c>
      <c r="F38" s="154">
        <v>20</v>
      </c>
    </row>
    <row r="39" spans="1:6" x14ac:dyDescent="0.2">
      <c r="A39" s="284">
        <v>29</v>
      </c>
      <c r="B39" s="266" t="s">
        <v>107</v>
      </c>
      <c r="C39" s="285" t="s">
        <v>275</v>
      </c>
      <c r="D39" s="286">
        <v>147</v>
      </c>
      <c r="E39" s="266">
        <f t="shared" si="0"/>
        <v>625</v>
      </c>
      <c r="F39" s="154">
        <v>20</v>
      </c>
    </row>
    <row r="40" spans="1:6" x14ac:dyDescent="0.2">
      <c r="A40" s="284">
        <v>30</v>
      </c>
      <c r="B40" s="266" t="s">
        <v>107</v>
      </c>
      <c r="C40" s="285" t="s">
        <v>352</v>
      </c>
      <c r="D40" s="266">
        <v>142.85</v>
      </c>
      <c r="E40" s="266">
        <v>500</v>
      </c>
      <c r="F40" s="154">
        <v>20</v>
      </c>
    </row>
    <row r="41" spans="1:6" x14ac:dyDescent="0.2">
      <c r="A41" s="284">
        <v>31</v>
      </c>
      <c r="B41" s="266" t="s">
        <v>107</v>
      </c>
      <c r="C41" s="285" t="s">
        <v>353</v>
      </c>
      <c r="D41" s="286">
        <v>136.5</v>
      </c>
      <c r="E41" s="266">
        <v>500</v>
      </c>
      <c r="F41" s="154">
        <v>20</v>
      </c>
    </row>
    <row r="42" spans="1:6" x14ac:dyDescent="0.2">
      <c r="A42" s="284">
        <v>32</v>
      </c>
      <c r="B42" s="266" t="s">
        <v>107</v>
      </c>
      <c r="C42" s="285" t="s">
        <v>354</v>
      </c>
      <c r="D42" s="286">
        <v>135.6</v>
      </c>
      <c r="E42" s="266">
        <v>500</v>
      </c>
      <c r="F42" s="154">
        <v>20</v>
      </c>
    </row>
    <row r="43" spans="1:6" x14ac:dyDescent="0.2">
      <c r="A43" s="284">
        <v>33</v>
      </c>
      <c r="B43" s="266" t="s">
        <v>107</v>
      </c>
      <c r="C43" s="285" t="s">
        <v>355</v>
      </c>
      <c r="D43" s="286">
        <v>131.6</v>
      </c>
      <c r="E43" s="266">
        <v>500</v>
      </c>
      <c r="F43" s="154">
        <v>20</v>
      </c>
    </row>
    <row r="44" spans="1:6" x14ac:dyDescent="0.2">
      <c r="A44" s="284">
        <v>34</v>
      </c>
      <c r="B44" s="266"/>
      <c r="C44" s="285" t="s">
        <v>236</v>
      </c>
      <c r="D44" s="266">
        <v>126.2</v>
      </c>
      <c r="E44" s="266">
        <v>500</v>
      </c>
      <c r="F44" s="154">
        <v>20</v>
      </c>
    </row>
    <row r="45" spans="1:6" ht="17" thickBot="1" x14ac:dyDescent="0.25">
      <c r="A45" s="287">
        <v>35</v>
      </c>
      <c r="B45" s="270" t="s">
        <v>107</v>
      </c>
      <c r="C45" s="288" t="s">
        <v>356</v>
      </c>
      <c r="D45" s="270">
        <v>118.8</v>
      </c>
      <c r="E45" s="270">
        <v>500</v>
      </c>
      <c r="F45" s="169">
        <v>20</v>
      </c>
    </row>
  </sheetData>
  <sheetProtection password="FD28" sheet="1" objects="1" scenarios="1"/>
  <sortState ref="B11:E54">
    <sortCondition descending="1" ref="D11:D54"/>
  </sortState>
  <mergeCells count="2">
    <mergeCell ref="A1:E1"/>
    <mergeCell ref="A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K18" sqref="K18"/>
    </sheetView>
  </sheetViews>
  <sheetFormatPr baseColWidth="10" defaultRowHeight="16" x14ac:dyDescent="0.2"/>
  <cols>
    <col min="1" max="1" width="8.6640625" style="264" bestFit="1" customWidth="1"/>
    <col min="2" max="2" width="8.6640625" style="274" bestFit="1" customWidth="1"/>
    <col min="3" max="3" width="19.6640625" style="249" bestFit="1" customWidth="1"/>
    <col min="4" max="4" width="7.1640625" style="249" bestFit="1" customWidth="1"/>
    <col min="5" max="5" width="8.1640625" style="249" bestFit="1" customWidth="1"/>
    <col min="6" max="6" width="12.83203125" style="264" bestFit="1" customWidth="1"/>
    <col min="7" max="7" width="6.1640625" style="264" bestFit="1" customWidth="1"/>
  </cols>
  <sheetData>
    <row r="1" spans="1:7" ht="17" thickBot="1" x14ac:dyDescent="0.25">
      <c r="A1" s="660" t="s">
        <v>10</v>
      </c>
      <c r="B1" s="661"/>
      <c r="C1" s="661"/>
      <c r="D1" s="661"/>
      <c r="E1" s="662"/>
      <c r="F1" s="294" t="s">
        <v>18</v>
      </c>
      <c r="G1" s="304">
        <v>8000</v>
      </c>
    </row>
    <row r="2" spans="1:7" ht="17" thickBot="1" x14ac:dyDescent="0.25">
      <c r="A2" s="295" t="s">
        <v>1</v>
      </c>
      <c r="B2" s="277" t="s">
        <v>5</v>
      </c>
      <c r="C2" s="296" t="s">
        <v>4</v>
      </c>
      <c r="D2" s="296" t="s">
        <v>9</v>
      </c>
      <c r="E2" s="296" t="s">
        <v>8</v>
      </c>
      <c r="F2" s="297" t="s">
        <v>334</v>
      </c>
    </row>
    <row r="3" spans="1:7" x14ac:dyDescent="0.2">
      <c r="A3" s="298">
        <v>1</v>
      </c>
      <c r="B3" s="280" t="s">
        <v>19</v>
      </c>
      <c r="C3" s="299" t="s">
        <v>20</v>
      </c>
      <c r="D3" s="300">
        <v>195.45</v>
      </c>
      <c r="E3" s="299">
        <f t="shared" ref="E3:E16" si="0">G$1-((D$3-D3)*100)</f>
        <v>8000</v>
      </c>
      <c r="F3" s="301">
        <v>20</v>
      </c>
    </row>
    <row r="4" spans="1:7" x14ac:dyDescent="0.2">
      <c r="A4" s="265">
        <v>2</v>
      </c>
      <c r="B4" s="266" t="s">
        <v>19</v>
      </c>
      <c r="C4" s="245" t="s">
        <v>27</v>
      </c>
      <c r="D4" s="267">
        <v>195.3</v>
      </c>
      <c r="E4" s="245">
        <f t="shared" si="0"/>
        <v>7985.0000000000018</v>
      </c>
      <c r="F4" s="268">
        <v>20</v>
      </c>
    </row>
    <row r="5" spans="1:7" x14ac:dyDescent="0.2">
      <c r="A5" s="265">
        <v>3</v>
      </c>
      <c r="B5" s="266" t="s">
        <v>24</v>
      </c>
      <c r="C5" s="245" t="s">
        <v>25</v>
      </c>
      <c r="D5" s="267">
        <v>185.3</v>
      </c>
      <c r="E5" s="245">
        <f t="shared" si="0"/>
        <v>6985.0000000000018</v>
      </c>
      <c r="F5" s="268">
        <v>20</v>
      </c>
    </row>
    <row r="6" spans="1:7" x14ac:dyDescent="0.2">
      <c r="A6" s="265">
        <v>4</v>
      </c>
      <c r="B6" s="266" t="s">
        <v>16</v>
      </c>
      <c r="C6" s="245" t="s">
        <v>99</v>
      </c>
      <c r="D6" s="267">
        <v>179.8</v>
      </c>
      <c r="E6" s="245">
        <f t="shared" si="0"/>
        <v>6435.0000000000018</v>
      </c>
      <c r="F6" s="268">
        <v>20</v>
      </c>
    </row>
    <row r="7" spans="1:7" x14ac:dyDescent="0.2">
      <c r="A7" s="265">
        <v>5</v>
      </c>
      <c r="B7" s="266" t="s">
        <v>16</v>
      </c>
      <c r="C7" s="245" t="s">
        <v>26</v>
      </c>
      <c r="D7" s="267">
        <v>176.85</v>
      </c>
      <c r="E7" s="245">
        <f t="shared" si="0"/>
        <v>6140</v>
      </c>
      <c r="F7" s="268">
        <v>20</v>
      </c>
    </row>
    <row r="8" spans="1:7" x14ac:dyDescent="0.2">
      <c r="A8" s="265">
        <v>6</v>
      </c>
      <c r="B8" s="266" t="s">
        <v>19</v>
      </c>
      <c r="C8" s="245" t="s">
        <v>335</v>
      </c>
      <c r="D8" s="267">
        <v>174.2</v>
      </c>
      <c r="E8" s="245">
        <f t="shared" si="0"/>
        <v>5875</v>
      </c>
      <c r="F8" s="268">
        <v>20</v>
      </c>
    </row>
    <row r="9" spans="1:7" x14ac:dyDescent="0.2">
      <c r="A9" s="265">
        <v>7</v>
      </c>
      <c r="B9" s="266" t="s">
        <v>16</v>
      </c>
      <c r="C9" s="245" t="s">
        <v>23</v>
      </c>
      <c r="D9" s="267">
        <v>171.2</v>
      </c>
      <c r="E9" s="245">
        <f t="shared" si="0"/>
        <v>5575</v>
      </c>
      <c r="F9" s="268">
        <v>20</v>
      </c>
    </row>
    <row r="10" spans="1:7" x14ac:dyDescent="0.2">
      <c r="A10" s="265">
        <v>8</v>
      </c>
      <c r="B10" s="266" t="s">
        <v>22</v>
      </c>
      <c r="C10" s="247" t="s">
        <v>363</v>
      </c>
      <c r="D10" s="267">
        <v>169.9</v>
      </c>
      <c r="E10" s="245">
        <f t="shared" si="0"/>
        <v>5445.0000000000018</v>
      </c>
      <c r="F10" s="268">
        <v>20</v>
      </c>
    </row>
    <row r="11" spans="1:7" x14ac:dyDescent="0.2">
      <c r="A11" s="265">
        <v>9</v>
      </c>
      <c r="B11" s="266" t="s">
        <v>19</v>
      </c>
      <c r="C11" s="245" t="s">
        <v>101</v>
      </c>
      <c r="D11" s="245">
        <v>165.85</v>
      </c>
      <c r="E11" s="245">
        <f t="shared" si="0"/>
        <v>5040</v>
      </c>
      <c r="F11" s="268">
        <v>20</v>
      </c>
    </row>
    <row r="12" spans="1:7" x14ac:dyDescent="0.2">
      <c r="A12" s="265">
        <v>10</v>
      </c>
      <c r="B12" s="266" t="s">
        <v>24</v>
      </c>
      <c r="C12" s="247" t="s">
        <v>38</v>
      </c>
      <c r="D12" s="267">
        <v>156.85</v>
      </c>
      <c r="E12" s="245">
        <f t="shared" si="0"/>
        <v>4140</v>
      </c>
      <c r="F12" s="268">
        <v>20</v>
      </c>
    </row>
    <row r="13" spans="1:7" x14ac:dyDescent="0.2">
      <c r="A13" s="265">
        <v>11</v>
      </c>
      <c r="B13" s="266" t="s">
        <v>16</v>
      </c>
      <c r="C13" s="247" t="s">
        <v>37</v>
      </c>
      <c r="D13" s="267">
        <v>156.1</v>
      </c>
      <c r="E13" s="245">
        <f t="shared" si="0"/>
        <v>4065.0000000000005</v>
      </c>
      <c r="F13" s="268">
        <v>20</v>
      </c>
    </row>
    <row r="14" spans="1:7" x14ac:dyDescent="0.2">
      <c r="A14" s="265">
        <v>12</v>
      </c>
      <c r="B14" s="266" t="s">
        <v>16</v>
      </c>
      <c r="C14" s="247" t="s">
        <v>358</v>
      </c>
      <c r="D14" s="267">
        <v>149.9</v>
      </c>
      <c r="E14" s="245">
        <f t="shared" si="0"/>
        <v>3445.0000000000018</v>
      </c>
      <c r="F14" s="268">
        <v>20</v>
      </c>
    </row>
    <row r="15" spans="1:7" x14ac:dyDescent="0.2">
      <c r="A15" s="265">
        <v>13</v>
      </c>
      <c r="B15" s="266" t="s">
        <v>16</v>
      </c>
      <c r="C15" s="245" t="s">
        <v>35</v>
      </c>
      <c r="D15" s="267">
        <v>143.35</v>
      </c>
      <c r="E15" s="245">
        <f t="shared" si="0"/>
        <v>2790.0000000000009</v>
      </c>
      <c r="F15" s="268">
        <v>20</v>
      </c>
    </row>
    <row r="16" spans="1:7" x14ac:dyDescent="0.2">
      <c r="A16" s="265">
        <v>14</v>
      </c>
      <c r="B16" s="266" t="s">
        <v>16</v>
      </c>
      <c r="C16" s="247" t="s">
        <v>40</v>
      </c>
      <c r="D16" s="267">
        <v>135.6</v>
      </c>
      <c r="E16" s="245">
        <f t="shared" si="0"/>
        <v>2015.0000000000009</v>
      </c>
      <c r="F16" s="268">
        <v>20</v>
      </c>
    </row>
    <row r="17" spans="1:7" x14ac:dyDescent="0.2">
      <c r="A17" s="265">
        <v>15</v>
      </c>
      <c r="B17" s="266" t="s">
        <v>16</v>
      </c>
      <c r="C17" s="247" t="s">
        <v>41</v>
      </c>
      <c r="D17" s="267">
        <v>117.45</v>
      </c>
      <c r="E17" s="245">
        <v>500</v>
      </c>
      <c r="F17" s="268">
        <v>20</v>
      </c>
    </row>
    <row r="18" spans="1:7" x14ac:dyDescent="0.2">
      <c r="A18" s="265">
        <v>16</v>
      </c>
      <c r="B18" s="266" t="s">
        <v>16</v>
      </c>
      <c r="C18" s="247" t="s">
        <v>345</v>
      </c>
      <c r="D18" s="267">
        <v>117.35</v>
      </c>
      <c r="E18" s="245">
        <v>500</v>
      </c>
      <c r="F18" s="268">
        <v>20</v>
      </c>
    </row>
    <row r="19" spans="1:7" x14ac:dyDescent="0.2">
      <c r="A19" s="265">
        <v>17</v>
      </c>
      <c r="B19" s="266" t="s">
        <v>16</v>
      </c>
      <c r="C19" s="247" t="s">
        <v>47</v>
      </c>
      <c r="D19" s="267">
        <v>116.1</v>
      </c>
      <c r="E19" s="245">
        <v>500</v>
      </c>
      <c r="F19" s="268">
        <v>20</v>
      </c>
    </row>
    <row r="20" spans="1:7" ht="17" thickBot="1" x14ac:dyDescent="0.25"/>
    <row r="21" spans="1:7" ht="17" thickBot="1" x14ac:dyDescent="0.25">
      <c r="A21" s="660" t="s">
        <v>12</v>
      </c>
      <c r="B21" s="661"/>
      <c r="C21" s="661"/>
      <c r="D21" s="661"/>
      <c r="E21" s="662"/>
      <c r="F21" s="302" t="s">
        <v>18</v>
      </c>
      <c r="G21" s="304">
        <v>8000</v>
      </c>
    </row>
    <row r="22" spans="1:7" x14ac:dyDescent="0.2">
      <c r="A22" s="305" t="s">
        <v>1</v>
      </c>
      <c r="B22" s="306" t="s">
        <v>5</v>
      </c>
      <c r="C22" s="199" t="s">
        <v>4</v>
      </c>
      <c r="D22" s="199" t="s">
        <v>9</v>
      </c>
      <c r="E22" s="199" t="s">
        <v>8</v>
      </c>
      <c r="F22" s="124" t="s">
        <v>334</v>
      </c>
    </row>
    <row r="23" spans="1:7" x14ac:dyDescent="0.2">
      <c r="A23" s="265">
        <v>1</v>
      </c>
      <c r="B23" s="266" t="s">
        <v>19</v>
      </c>
      <c r="C23" s="247" t="s">
        <v>49</v>
      </c>
      <c r="D23" s="267">
        <v>221.55</v>
      </c>
      <c r="E23" s="245">
        <f t="shared" ref="E23:E59" si="1">G$21-((D$23-D23)*100)</f>
        <v>8000</v>
      </c>
      <c r="F23" s="268">
        <v>20</v>
      </c>
    </row>
    <row r="24" spans="1:7" x14ac:dyDescent="0.2">
      <c r="A24" s="265">
        <v>2</v>
      </c>
      <c r="B24" s="266" t="s">
        <v>16</v>
      </c>
      <c r="C24" s="247" t="s">
        <v>50</v>
      </c>
      <c r="D24" s="267">
        <v>217</v>
      </c>
      <c r="E24" s="245">
        <f t="shared" si="1"/>
        <v>7544.9999999999991</v>
      </c>
      <c r="F24" s="268">
        <v>20</v>
      </c>
    </row>
    <row r="25" spans="1:7" x14ac:dyDescent="0.2">
      <c r="A25" s="265">
        <v>3</v>
      </c>
      <c r="B25" s="266" t="s">
        <v>31</v>
      </c>
      <c r="C25" s="247" t="s">
        <v>59</v>
      </c>
      <c r="D25" s="267">
        <v>209.55</v>
      </c>
      <c r="E25" s="245">
        <f t="shared" si="1"/>
        <v>6800</v>
      </c>
      <c r="F25" s="268">
        <v>20</v>
      </c>
    </row>
    <row r="26" spans="1:7" x14ac:dyDescent="0.2">
      <c r="A26" s="265">
        <v>4</v>
      </c>
      <c r="B26" s="266" t="s">
        <v>16</v>
      </c>
      <c r="C26" s="247" t="s">
        <v>52</v>
      </c>
      <c r="D26" s="267">
        <v>205.95</v>
      </c>
      <c r="E26" s="245">
        <f t="shared" si="1"/>
        <v>6439.9999999999982</v>
      </c>
      <c r="F26" s="268">
        <v>20</v>
      </c>
    </row>
    <row r="27" spans="1:7" x14ac:dyDescent="0.2">
      <c r="A27" s="265">
        <v>5</v>
      </c>
      <c r="B27" s="266" t="s">
        <v>16</v>
      </c>
      <c r="C27" s="247" t="s">
        <v>62</v>
      </c>
      <c r="D27" s="267">
        <v>205.85</v>
      </c>
      <c r="E27" s="245">
        <f t="shared" si="1"/>
        <v>6429.9999999999982</v>
      </c>
      <c r="F27" s="268">
        <v>20</v>
      </c>
    </row>
    <row r="28" spans="1:7" x14ac:dyDescent="0.2">
      <c r="A28" s="265">
        <v>6</v>
      </c>
      <c r="B28" s="266" t="s">
        <v>31</v>
      </c>
      <c r="C28" s="247" t="s">
        <v>61</v>
      </c>
      <c r="D28" s="267">
        <v>204.85</v>
      </c>
      <c r="E28" s="245">
        <f t="shared" si="1"/>
        <v>6329.9999999999982</v>
      </c>
      <c r="F28" s="268">
        <v>20</v>
      </c>
    </row>
    <row r="29" spans="1:7" x14ac:dyDescent="0.2">
      <c r="A29" s="265">
        <v>7</v>
      </c>
      <c r="B29" s="266" t="s">
        <v>16</v>
      </c>
      <c r="C29" s="247" t="s">
        <v>53</v>
      </c>
      <c r="D29" s="267">
        <v>203.05</v>
      </c>
      <c r="E29" s="245">
        <f t="shared" si="1"/>
        <v>6150</v>
      </c>
      <c r="F29" s="268">
        <v>20</v>
      </c>
    </row>
    <row r="30" spans="1:7" x14ac:dyDescent="0.2">
      <c r="A30" s="265">
        <v>8</v>
      </c>
      <c r="B30" s="266" t="s">
        <v>22</v>
      </c>
      <c r="C30" s="247" t="s">
        <v>89</v>
      </c>
      <c r="D30" s="267">
        <v>202.15</v>
      </c>
      <c r="E30" s="245">
        <f t="shared" si="1"/>
        <v>6060</v>
      </c>
      <c r="F30" s="268">
        <v>20</v>
      </c>
    </row>
    <row r="31" spans="1:7" x14ac:dyDescent="0.2">
      <c r="A31" s="265">
        <v>9</v>
      </c>
      <c r="B31" s="266" t="s">
        <v>16</v>
      </c>
      <c r="C31" s="247" t="s">
        <v>60</v>
      </c>
      <c r="D31" s="267">
        <v>198.79</v>
      </c>
      <c r="E31" s="245">
        <f t="shared" si="1"/>
        <v>5723.9999999999982</v>
      </c>
      <c r="F31" s="268">
        <v>20</v>
      </c>
    </row>
    <row r="32" spans="1:7" x14ac:dyDescent="0.2">
      <c r="A32" s="265">
        <v>10</v>
      </c>
      <c r="B32" s="266" t="s">
        <v>22</v>
      </c>
      <c r="C32" s="247" t="s">
        <v>76</v>
      </c>
      <c r="D32" s="267">
        <v>197.4</v>
      </c>
      <c r="E32" s="245">
        <f t="shared" si="1"/>
        <v>5585</v>
      </c>
      <c r="F32" s="268">
        <v>20</v>
      </c>
    </row>
    <row r="33" spans="1:6" x14ac:dyDescent="0.2">
      <c r="A33" s="265">
        <v>11</v>
      </c>
      <c r="B33" s="266" t="s">
        <v>22</v>
      </c>
      <c r="C33" s="247" t="s">
        <v>56</v>
      </c>
      <c r="D33" s="267">
        <v>196.8</v>
      </c>
      <c r="E33" s="245">
        <f t="shared" si="1"/>
        <v>5525</v>
      </c>
      <c r="F33" s="268">
        <v>20</v>
      </c>
    </row>
    <row r="34" spans="1:6" x14ac:dyDescent="0.2">
      <c r="A34" s="265">
        <v>12</v>
      </c>
      <c r="B34" s="266" t="s">
        <v>19</v>
      </c>
      <c r="C34" s="247" t="s">
        <v>54</v>
      </c>
      <c r="D34" s="267">
        <v>196.7</v>
      </c>
      <c r="E34" s="245">
        <f t="shared" si="1"/>
        <v>5514.9999999999982</v>
      </c>
      <c r="F34" s="268">
        <v>20</v>
      </c>
    </row>
    <row r="35" spans="1:6" x14ac:dyDescent="0.2">
      <c r="A35" s="265">
        <v>13</v>
      </c>
      <c r="B35" s="266" t="s">
        <v>22</v>
      </c>
      <c r="C35" s="245" t="s">
        <v>203</v>
      </c>
      <c r="D35" s="245">
        <v>192.85</v>
      </c>
      <c r="E35" s="245">
        <f t="shared" si="1"/>
        <v>5129.9999999999982</v>
      </c>
      <c r="F35" s="268">
        <v>20</v>
      </c>
    </row>
    <row r="36" spans="1:6" x14ac:dyDescent="0.2">
      <c r="A36" s="265">
        <v>14</v>
      </c>
      <c r="B36" s="266" t="s">
        <v>19</v>
      </c>
      <c r="C36" s="245" t="s">
        <v>164</v>
      </c>
      <c r="D36" s="245">
        <v>192.8</v>
      </c>
      <c r="E36" s="245">
        <f t="shared" si="1"/>
        <v>5125</v>
      </c>
      <c r="F36" s="268">
        <v>20</v>
      </c>
    </row>
    <row r="37" spans="1:6" x14ac:dyDescent="0.2">
      <c r="A37" s="265">
        <v>15</v>
      </c>
      <c r="B37" s="266" t="s">
        <v>22</v>
      </c>
      <c r="C37" s="247" t="s">
        <v>153</v>
      </c>
      <c r="D37" s="245">
        <v>192.2</v>
      </c>
      <c r="E37" s="245">
        <f t="shared" si="1"/>
        <v>5064.9999999999982</v>
      </c>
      <c r="F37" s="268">
        <v>20</v>
      </c>
    </row>
    <row r="38" spans="1:6" x14ac:dyDescent="0.2">
      <c r="A38" s="265">
        <v>16</v>
      </c>
      <c r="B38" s="266" t="s">
        <v>31</v>
      </c>
      <c r="C38" s="247" t="s">
        <v>64</v>
      </c>
      <c r="D38" s="267">
        <v>190.25</v>
      </c>
      <c r="E38" s="245">
        <f t="shared" si="1"/>
        <v>4869.9999999999991</v>
      </c>
      <c r="F38" s="268">
        <v>20</v>
      </c>
    </row>
    <row r="39" spans="1:6" x14ac:dyDescent="0.2">
      <c r="A39" s="265">
        <v>17</v>
      </c>
      <c r="B39" s="266" t="s">
        <v>19</v>
      </c>
      <c r="C39" s="247" t="s">
        <v>72</v>
      </c>
      <c r="D39" s="267">
        <v>189.8</v>
      </c>
      <c r="E39" s="245">
        <f t="shared" si="1"/>
        <v>4825</v>
      </c>
      <c r="F39" s="268">
        <v>20</v>
      </c>
    </row>
    <row r="40" spans="1:6" x14ac:dyDescent="0.2">
      <c r="A40" s="265">
        <v>18</v>
      </c>
      <c r="B40" s="266" t="s">
        <v>19</v>
      </c>
      <c r="C40" s="247" t="s">
        <v>79</v>
      </c>
      <c r="D40" s="267">
        <v>189.55</v>
      </c>
      <c r="E40" s="245">
        <f t="shared" si="1"/>
        <v>4800</v>
      </c>
      <c r="F40" s="268">
        <v>20</v>
      </c>
    </row>
    <row r="41" spans="1:6" x14ac:dyDescent="0.2">
      <c r="A41" s="265">
        <v>19</v>
      </c>
      <c r="B41" s="266" t="s">
        <v>16</v>
      </c>
      <c r="C41" s="247" t="s">
        <v>66</v>
      </c>
      <c r="D41" s="267">
        <v>189.4</v>
      </c>
      <c r="E41" s="245">
        <f t="shared" si="1"/>
        <v>4785</v>
      </c>
      <c r="F41" s="268">
        <v>20</v>
      </c>
    </row>
    <row r="42" spans="1:6" x14ac:dyDescent="0.2">
      <c r="A42" s="265">
        <v>20</v>
      </c>
      <c r="B42" s="266" t="s">
        <v>22</v>
      </c>
      <c r="C42" s="247" t="s">
        <v>63</v>
      </c>
      <c r="D42" s="267">
        <v>188.7</v>
      </c>
      <c r="E42" s="245">
        <f t="shared" si="1"/>
        <v>4714.9999999999982</v>
      </c>
      <c r="F42" s="268">
        <v>20</v>
      </c>
    </row>
    <row r="43" spans="1:6" x14ac:dyDescent="0.2">
      <c r="A43" s="265">
        <v>23</v>
      </c>
      <c r="B43" s="266" t="s">
        <v>24</v>
      </c>
      <c r="C43" s="247" t="s">
        <v>81</v>
      </c>
      <c r="D43" s="267">
        <v>187.35</v>
      </c>
      <c r="E43" s="245">
        <f t="shared" si="1"/>
        <v>4579.9999999999982</v>
      </c>
      <c r="F43" s="268">
        <v>20</v>
      </c>
    </row>
    <row r="44" spans="1:6" x14ac:dyDescent="0.2">
      <c r="A44" s="265">
        <v>24</v>
      </c>
      <c r="B44" s="266" t="s">
        <v>97</v>
      </c>
      <c r="C44" s="247" t="s">
        <v>86</v>
      </c>
      <c r="D44" s="267">
        <v>186.3</v>
      </c>
      <c r="E44" s="245">
        <f t="shared" si="1"/>
        <v>4475</v>
      </c>
      <c r="F44" s="268">
        <v>20</v>
      </c>
    </row>
    <row r="45" spans="1:6" x14ac:dyDescent="0.2">
      <c r="A45" s="265">
        <v>25</v>
      </c>
      <c r="B45" s="266" t="s">
        <v>22</v>
      </c>
      <c r="C45" s="247" t="s">
        <v>340</v>
      </c>
      <c r="D45" s="245">
        <v>185.75</v>
      </c>
      <c r="E45" s="245">
        <f t="shared" si="1"/>
        <v>4419.9999999999991</v>
      </c>
      <c r="F45" s="268">
        <v>20</v>
      </c>
    </row>
    <row r="46" spans="1:6" x14ac:dyDescent="0.2">
      <c r="A46" s="265">
        <v>26</v>
      </c>
      <c r="B46" s="266" t="s">
        <v>22</v>
      </c>
      <c r="C46" s="245" t="s">
        <v>74</v>
      </c>
      <c r="D46" s="245">
        <v>183.6</v>
      </c>
      <c r="E46" s="245">
        <f t="shared" si="1"/>
        <v>4204.9999999999982</v>
      </c>
      <c r="F46" s="268">
        <v>20</v>
      </c>
    </row>
    <row r="47" spans="1:6" x14ac:dyDescent="0.2">
      <c r="A47" s="265">
        <v>28</v>
      </c>
      <c r="B47" s="266" t="s">
        <v>97</v>
      </c>
      <c r="C47" s="247" t="s">
        <v>83</v>
      </c>
      <c r="D47" s="267">
        <v>183.6</v>
      </c>
      <c r="E47" s="245">
        <f t="shared" si="1"/>
        <v>4204.9999999999982</v>
      </c>
      <c r="F47" s="268">
        <v>20</v>
      </c>
    </row>
    <row r="48" spans="1:6" x14ac:dyDescent="0.2">
      <c r="A48" s="265">
        <v>29</v>
      </c>
      <c r="B48" s="266" t="s">
        <v>19</v>
      </c>
      <c r="C48" s="245" t="s">
        <v>168</v>
      </c>
      <c r="D48" s="245">
        <v>181.9</v>
      </c>
      <c r="E48" s="245">
        <f t="shared" si="1"/>
        <v>4034.9999999999995</v>
      </c>
      <c r="F48" s="268">
        <v>20</v>
      </c>
    </row>
    <row r="49" spans="1:6" x14ac:dyDescent="0.2">
      <c r="A49" s="265">
        <v>33</v>
      </c>
      <c r="B49" s="266" t="s">
        <v>22</v>
      </c>
      <c r="C49" s="247" t="s">
        <v>67</v>
      </c>
      <c r="D49" s="267">
        <v>181.15</v>
      </c>
      <c r="E49" s="245">
        <f t="shared" si="1"/>
        <v>3959.9999999999995</v>
      </c>
      <c r="F49" s="268">
        <v>20</v>
      </c>
    </row>
    <row r="50" spans="1:6" x14ac:dyDescent="0.2">
      <c r="A50" s="265">
        <v>34</v>
      </c>
      <c r="B50" s="266" t="s">
        <v>22</v>
      </c>
      <c r="C50" s="247" t="s">
        <v>231</v>
      </c>
      <c r="D50" s="245">
        <v>180.4</v>
      </c>
      <c r="E50" s="303">
        <f t="shared" si="1"/>
        <v>3884.9999999999991</v>
      </c>
      <c r="F50" s="268">
        <v>20</v>
      </c>
    </row>
    <row r="51" spans="1:6" x14ac:dyDescent="0.2">
      <c r="A51" s="265">
        <v>35</v>
      </c>
      <c r="B51" s="266" t="s">
        <v>16</v>
      </c>
      <c r="C51" s="247" t="s">
        <v>68</v>
      </c>
      <c r="D51" s="267">
        <v>179.3</v>
      </c>
      <c r="E51" s="245">
        <f t="shared" si="1"/>
        <v>3775</v>
      </c>
      <c r="F51" s="268">
        <v>20</v>
      </c>
    </row>
    <row r="52" spans="1:6" x14ac:dyDescent="0.2">
      <c r="A52" s="265">
        <v>36</v>
      </c>
      <c r="B52" s="266" t="s">
        <v>19</v>
      </c>
      <c r="C52" s="247" t="s">
        <v>185</v>
      </c>
      <c r="D52" s="245">
        <v>179.25</v>
      </c>
      <c r="E52" s="245">
        <f t="shared" si="1"/>
        <v>3769.9999999999991</v>
      </c>
      <c r="F52" s="268">
        <v>20</v>
      </c>
    </row>
    <row r="53" spans="1:6" x14ac:dyDescent="0.2">
      <c r="A53" s="265">
        <v>38</v>
      </c>
      <c r="B53" s="266"/>
      <c r="C53" s="245" t="s">
        <v>78</v>
      </c>
      <c r="D53" s="245">
        <v>177.75</v>
      </c>
      <c r="E53" s="245">
        <f t="shared" si="1"/>
        <v>3619.9999999999991</v>
      </c>
      <c r="F53" s="268">
        <v>20</v>
      </c>
    </row>
    <row r="54" spans="1:6" x14ac:dyDescent="0.2">
      <c r="A54" s="265">
        <v>39</v>
      </c>
      <c r="B54" s="266" t="s">
        <v>22</v>
      </c>
      <c r="C54" s="247" t="s">
        <v>260</v>
      </c>
      <c r="D54" s="267">
        <v>173.9</v>
      </c>
      <c r="E54" s="303">
        <f t="shared" si="1"/>
        <v>3234.9999999999991</v>
      </c>
      <c r="F54" s="268">
        <v>20</v>
      </c>
    </row>
    <row r="55" spans="1:6" x14ac:dyDescent="0.2">
      <c r="A55" s="265">
        <v>40</v>
      </c>
      <c r="B55" s="266" t="s">
        <v>16</v>
      </c>
      <c r="C55" s="247" t="s">
        <v>69</v>
      </c>
      <c r="D55" s="267">
        <v>173.7</v>
      </c>
      <c r="E55" s="303">
        <f t="shared" si="1"/>
        <v>3214.9999999999982</v>
      </c>
      <c r="F55" s="268">
        <v>20</v>
      </c>
    </row>
    <row r="56" spans="1:6" x14ac:dyDescent="0.2">
      <c r="A56" s="265">
        <v>42</v>
      </c>
      <c r="B56" s="266" t="s">
        <v>16</v>
      </c>
      <c r="C56" s="247" t="s">
        <v>339</v>
      </c>
      <c r="D56" s="267">
        <v>172.75</v>
      </c>
      <c r="E56" s="303">
        <f t="shared" si="1"/>
        <v>3119.9999999999991</v>
      </c>
      <c r="F56" s="268">
        <v>20</v>
      </c>
    </row>
    <row r="57" spans="1:6" x14ac:dyDescent="0.2">
      <c r="A57" s="265">
        <v>43</v>
      </c>
      <c r="B57" s="266" t="s">
        <v>31</v>
      </c>
      <c r="C57" s="247" t="s">
        <v>344</v>
      </c>
      <c r="D57" s="267">
        <v>171.3</v>
      </c>
      <c r="E57" s="245">
        <f t="shared" si="1"/>
        <v>2975</v>
      </c>
      <c r="F57" s="268">
        <v>20</v>
      </c>
    </row>
    <row r="58" spans="1:6" x14ac:dyDescent="0.2">
      <c r="A58" s="265">
        <v>44</v>
      </c>
      <c r="B58" s="266" t="s">
        <v>22</v>
      </c>
      <c r="C58" s="245" t="s">
        <v>360</v>
      </c>
      <c r="D58" s="245">
        <v>168.95</v>
      </c>
      <c r="E58" s="245">
        <f t="shared" si="1"/>
        <v>2739.9999999999982</v>
      </c>
      <c r="F58" s="268">
        <v>20</v>
      </c>
    </row>
    <row r="59" spans="1:6" x14ac:dyDescent="0.2">
      <c r="A59" s="265">
        <v>45</v>
      </c>
      <c r="B59" s="266" t="s">
        <v>31</v>
      </c>
      <c r="C59" s="247" t="s">
        <v>364</v>
      </c>
      <c r="D59" s="267">
        <v>166</v>
      </c>
      <c r="E59" s="303">
        <f t="shared" si="1"/>
        <v>2444.9999999999991</v>
      </c>
      <c r="F59" s="268">
        <v>20</v>
      </c>
    </row>
    <row r="60" spans="1:6" x14ac:dyDescent="0.2">
      <c r="A60" s="265">
        <v>46</v>
      </c>
      <c r="B60" s="266" t="s">
        <v>16</v>
      </c>
      <c r="C60" s="247" t="s">
        <v>246</v>
      </c>
      <c r="D60" s="245">
        <v>140.65</v>
      </c>
      <c r="E60" s="303">
        <v>500</v>
      </c>
      <c r="F60" s="268">
        <v>20</v>
      </c>
    </row>
    <row r="61" spans="1:6" ht="17" thickBot="1" x14ac:dyDescent="0.25">
      <c r="A61" s="269">
        <v>47</v>
      </c>
      <c r="B61" s="270" t="s">
        <v>16</v>
      </c>
      <c r="C61" s="255" t="s">
        <v>90</v>
      </c>
      <c r="D61" s="272">
        <v>135.55000000000001</v>
      </c>
      <c r="E61" s="271">
        <v>500</v>
      </c>
      <c r="F61" s="273">
        <v>20</v>
      </c>
    </row>
    <row r="62" spans="1:6" x14ac:dyDescent="0.2">
      <c r="B62" s="291"/>
      <c r="C62" s="292"/>
      <c r="D62" s="293"/>
      <c r="E62" s="293"/>
    </row>
    <row r="63" spans="1:6" x14ac:dyDescent="0.2">
      <c r="B63" s="291"/>
      <c r="C63" s="292"/>
      <c r="D63" s="293"/>
      <c r="E63" s="293"/>
    </row>
    <row r="64" spans="1:6" x14ac:dyDescent="0.2">
      <c r="B64" s="291"/>
      <c r="C64" s="292"/>
      <c r="D64" s="293"/>
      <c r="E64" s="293"/>
    </row>
    <row r="65" spans="2:5" x14ac:dyDescent="0.2">
      <c r="B65" s="291"/>
      <c r="C65" s="292"/>
      <c r="D65" s="293"/>
      <c r="E65" s="293"/>
    </row>
    <row r="66" spans="2:5" x14ac:dyDescent="0.2">
      <c r="B66" s="291"/>
      <c r="C66" s="292"/>
      <c r="D66" s="293"/>
      <c r="E66" s="293"/>
    </row>
    <row r="67" spans="2:5" x14ac:dyDescent="0.2">
      <c r="B67" s="291"/>
      <c r="C67" s="292"/>
      <c r="D67" s="293"/>
      <c r="E67" s="293"/>
    </row>
  </sheetData>
  <sheetProtection password="FD28" sheet="1" objects="1" scenarios="1"/>
  <sortState ref="B23:F61">
    <sortCondition descending="1" ref="D23:D61"/>
  </sortState>
  <mergeCells count="2">
    <mergeCell ref="A1:E1"/>
    <mergeCell ref="A21:E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33" workbookViewId="0">
      <selection activeCell="E51" sqref="E51"/>
    </sheetView>
  </sheetViews>
  <sheetFormatPr baseColWidth="10" defaultRowHeight="16" x14ac:dyDescent="0.2"/>
  <cols>
    <col min="1" max="1" width="10.83203125" style="264"/>
    <col min="2" max="2" width="10.83203125" style="274"/>
    <col min="3" max="3" width="19.83203125" style="249" bestFit="1" customWidth="1"/>
    <col min="4" max="5" width="10.83203125" style="249"/>
    <col min="6" max="6" width="12.5" style="264" bestFit="1" customWidth="1"/>
    <col min="7" max="7" width="10.83203125" style="264"/>
  </cols>
  <sheetData>
    <row r="1" spans="1:7" ht="17" thickBot="1" x14ac:dyDescent="0.25">
      <c r="A1" s="660" t="s">
        <v>10</v>
      </c>
      <c r="B1" s="661"/>
      <c r="C1" s="661"/>
      <c r="D1" s="661"/>
      <c r="E1" s="662"/>
      <c r="F1" s="294" t="s">
        <v>18</v>
      </c>
      <c r="G1" s="304">
        <v>10000</v>
      </c>
    </row>
    <row r="2" spans="1:7" ht="17" thickBot="1" x14ac:dyDescent="0.25">
      <c r="A2" s="295" t="s">
        <v>1</v>
      </c>
      <c r="B2" s="277" t="s">
        <v>5</v>
      </c>
      <c r="C2" s="296" t="s">
        <v>4</v>
      </c>
      <c r="D2" s="296" t="s">
        <v>9</v>
      </c>
      <c r="E2" s="296" t="s">
        <v>8</v>
      </c>
      <c r="F2" s="297" t="s">
        <v>334</v>
      </c>
    </row>
    <row r="3" spans="1:7" x14ac:dyDescent="0.2">
      <c r="A3" s="240">
        <v>1</v>
      </c>
      <c r="B3" s="241" t="s">
        <v>19</v>
      </c>
      <c r="C3" s="242" t="s">
        <v>20</v>
      </c>
      <c r="D3" s="243">
        <v>201.46</v>
      </c>
      <c r="E3" s="242">
        <f t="shared" ref="E3:E23" si="0">G$1-((D$3-D3)*100)</f>
        <v>10000</v>
      </c>
      <c r="F3" s="263">
        <v>24</v>
      </c>
    </row>
    <row r="4" spans="1:7" x14ac:dyDescent="0.2">
      <c r="A4" s="265">
        <v>2</v>
      </c>
      <c r="B4" s="266" t="s">
        <v>24</v>
      </c>
      <c r="C4" s="245" t="s">
        <v>25</v>
      </c>
      <c r="D4" s="267">
        <v>181.21</v>
      </c>
      <c r="E4" s="245">
        <f t="shared" si="0"/>
        <v>7975</v>
      </c>
      <c r="F4" s="268">
        <v>24</v>
      </c>
    </row>
    <row r="5" spans="1:7" x14ac:dyDescent="0.2">
      <c r="A5" s="265">
        <v>3</v>
      </c>
      <c r="B5" s="266" t="s">
        <v>22</v>
      </c>
      <c r="C5" s="245" t="s">
        <v>21</v>
      </c>
      <c r="D5" s="267">
        <v>180.79</v>
      </c>
      <c r="E5" s="245">
        <f t="shared" si="0"/>
        <v>7932.9999999999982</v>
      </c>
      <c r="F5" s="268">
        <v>24</v>
      </c>
    </row>
    <row r="6" spans="1:7" x14ac:dyDescent="0.2">
      <c r="A6" s="265">
        <v>4</v>
      </c>
      <c r="B6" s="266" t="s">
        <v>19</v>
      </c>
      <c r="C6" s="245" t="s">
        <v>335</v>
      </c>
      <c r="D6" s="267">
        <v>178.46</v>
      </c>
      <c r="E6" s="245">
        <f t="shared" si="0"/>
        <v>7700</v>
      </c>
      <c r="F6" s="268">
        <v>24</v>
      </c>
    </row>
    <row r="7" spans="1:7" x14ac:dyDescent="0.2">
      <c r="A7" s="265">
        <v>5</v>
      </c>
      <c r="B7" s="266" t="s">
        <v>19</v>
      </c>
      <c r="C7" s="245" t="s">
        <v>27</v>
      </c>
      <c r="D7" s="267">
        <v>172.29</v>
      </c>
      <c r="E7" s="245">
        <f t="shared" si="0"/>
        <v>7082.9999999999982</v>
      </c>
      <c r="F7" s="268">
        <v>24</v>
      </c>
    </row>
    <row r="8" spans="1:7" x14ac:dyDescent="0.2">
      <c r="A8" s="265">
        <v>6</v>
      </c>
      <c r="B8" s="266" t="s">
        <v>22</v>
      </c>
      <c r="C8" s="245" t="s">
        <v>23</v>
      </c>
      <c r="D8" s="267">
        <v>169.54</v>
      </c>
      <c r="E8" s="245">
        <f t="shared" si="0"/>
        <v>6807.9999999999982</v>
      </c>
      <c r="F8" s="268">
        <v>24</v>
      </c>
    </row>
    <row r="9" spans="1:7" x14ac:dyDescent="0.2">
      <c r="A9" s="265">
        <v>7</v>
      </c>
      <c r="B9" s="266" t="s">
        <v>16</v>
      </c>
      <c r="C9" s="245" t="s">
        <v>26</v>
      </c>
      <c r="D9" s="267">
        <v>168.42</v>
      </c>
      <c r="E9" s="245">
        <f t="shared" si="0"/>
        <v>6695.9999999999982</v>
      </c>
      <c r="F9" s="268">
        <v>24</v>
      </c>
    </row>
    <row r="10" spans="1:7" x14ac:dyDescent="0.2">
      <c r="A10" s="265">
        <v>8</v>
      </c>
      <c r="B10" s="266" t="s">
        <v>16</v>
      </c>
      <c r="C10" s="245" t="s">
        <v>99</v>
      </c>
      <c r="D10" s="267">
        <v>167.25</v>
      </c>
      <c r="E10" s="245">
        <f t="shared" si="0"/>
        <v>6578.9999999999991</v>
      </c>
      <c r="F10" s="268">
        <v>24</v>
      </c>
    </row>
    <row r="11" spans="1:7" x14ac:dyDescent="0.2">
      <c r="A11" s="265">
        <v>9</v>
      </c>
      <c r="B11" s="266" t="s">
        <v>19</v>
      </c>
      <c r="C11" s="245" t="s">
        <v>363</v>
      </c>
      <c r="D11" s="245">
        <v>161.08000000000001</v>
      </c>
      <c r="E11" s="245">
        <f t="shared" si="0"/>
        <v>5962</v>
      </c>
      <c r="F11" s="268">
        <v>24</v>
      </c>
    </row>
    <row r="12" spans="1:7" x14ac:dyDescent="0.2">
      <c r="A12" s="265">
        <v>10</v>
      </c>
      <c r="B12" s="266" t="s">
        <v>31</v>
      </c>
      <c r="C12" s="247" t="s">
        <v>32</v>
      </c>
      <c r="D12" s="267">
        <v>159.12</v>
      </c>
      <c r="E12" s="245">
        <f t="shared" si="0"/>
        <v>5766</v>
      </c>
      <c r="F12" s="268">
        <v>24</v>
      </c>
    </row>
    <row r="13" spans="1:7" x14ac:dyDescent="0.2">
      <c r="A13" s="265">
        <v>11</v>
      </c>
      <c r="B13" s="266" t="s">
        <v>24</v>
      </c>
      <c r="C13" s="247" t="s">
        <v>38</v>
      </c>
      <c r="D13" s="267">
        <v>152.08000000000001</v>
      </c>
      <c r="E13" s="245">
        <f t="shared" si="0"/>
        <v>5062</v>
      </c>
      <c r="F13" s="268">
        <v>24</v>
      </c>
    </row>
    <row r="14" spans="1:7" x14ac:dyDescent="0.2">
      <c r="A14" s="265">
        <v>12</v>
      </c>
      <c r="B14" s="266"/>
      <c r="C14" s="247" t="s">
        <v>105</v>
      </c>
      <c r="D14" s="267">
        <v>151.79</v>
      </c>
      <c r="E14" s="245">
        <f t="shared" si="0"/>
        <v>5032.9999999999982</v>
      </c>
      <c r="F14" s="268">
        <v>24</v>
      </c>
    </row>
    <row r="15" spans="1:7" x14ac:dyDescent="0.2">
      <c r="A15" s="265">
        <v>13</v>
      </c>
      <c r="B15" s="266" t="s">
        <v>16</v>
      </c>
      <c r="C15" s="247" t="s">
        <v>358</v>
      </c>
      <c r="D15" s="267">
        <v>151.71</v>
      </c>
      <c r="E15" s="245">
        <f t="shared" si="0"/>
        <v>5025</v>
      </c>
      <c r="F15" s="268">
        <v>24</v>
      </c>
    </row>
    <row r="16" spans="1:7" x14ac:dyDescent="0.2">
      <c r="A16" s="265">
        <v>14</v>
      </c>
      <c r="B16" s="266" t="s">
        <v>16</v>
      </c>
      <c r="C16" s="247" t="s">
        <v>37</v>
      </c>
      <c r="D16" s="267">
        <v>151.5</v>
      </c>
      <c r="E16" s="245">
        <f t="shared" si="0"/>
        <v>5003.9999999999991</v>
      </c>
      <c r="F16" s="268">
        <v>24</v>
      </c>
    </row>
    <row r="17" spans="1:7" x14ac:dyDescent="0.2">
      <c r="A17" s="265">
        <v>15</v>
      </c>
      <c r="B17" s="266" t="s">
        <v>19</v>
      </c>
      <c r="C17" s="245" t="s">
        <v>336</v>
      </c>
      <c r="D17" s="267">
        <v>149.33000000000001</v>
      </c>
      <c r="E17" s="245">
        <f t="shared" si="0"/>
        <v>4787</v>
      </c>
      <c r="F17" s="268">
        <v>24</v>
      </c>
    </row>
    <row r="18" spans="1:7" x14ac:dyDescent="0.2">
      <c r="A18" s="265">
        <v>16</v>
      </c>
      <c r="B18" s="266" t="s">
        <v>16</v>
      </c>
      <c r="C18" s="247" t="s">
        <v>40</v>
      </c>
      <c r="D18" s="267">
        <v>148.75</v>
      </c>
      <c r="E18" s="245">
        <f t="shared" si="0"/>
        <v>4728.9999999999991</v>
      </c>
      <c r="F18" s="268">
        <v>24</v>
      </c>
    </row>
    <row r="19" spans="1:7" x14ac:dyDescent="0.2">
      <c r="A19" s="265">
        <v>17</v>
      </c>
      <c r="B19" s="266" t="s">
        <v>19</v>
      </c>
      <c r="C19" s="245" t="s">
        <v>101</v>
      </c>
      <c r="D19" s="245">
        <v>144.12</v>
      </c>
      <c r="E19" s="245">
        <f t="shared" si="0"/>
        <v>4266</v>
      </c>
      <c r="F19" s="268">
        <v>24</v>
      </c>
    </row>
    <row r="20" spans="1:7" x14ac:dyDescent="0.2">
      <c r="A20" s="265">
        <v>18</v>
      </c>
      <c r="B20" s="266" t="s">
        <v>24</v>
      </c>
      <c r="C20" s="247" t="s">
        <v>365</v>
      </c>
      <c r="D20" s="267">
        <v>143.46</v>
      </c>
      <c r="E20" s="245">
        <f t="shared" si="0"/>
        <v>4200</v>
      </c>
      <c r="F20" s="268">
        <v>24</v>
      </c>
    </row>
    <row r="21" spans="1:7" x14ac:dyDescent="0.2">
      <c r="A21" s="265">
        <v>19</v>
      </c>
      <c r="B21" s="266" t="s">
        <v>16</v>
      </c>
      <c r="C21" s="247" t="s">
        <v>338</v>
      </c>
      <c r="D21" s="267">
        <v>138.04</v>
      </c>
      <c r="E21" s="245">
        <f t="shared" si="0"/>
        <v>3657.9999999999982</v>
      </c>
      <c r="F21" s="268">
        <v>24</v>
      </c>
    </row>
    <row r="22" spans="1:7" x14ac:dyDescent="0.2">
      <c r="A22" s="265">
        <v>20</v>
      </c>
      <c r="B22" s="266" t="s">
        <v>16</v>
      </c>
      <c r="C22" s="247" t="s">
        <v>43</v>
      </c>
      <c r="D22" s="267">
        <v>131.21</v>
      </c>
      <c r="E22" s="245">
        <f t="shared" si="0"/>
        <v>2975</v>
      </c>
      <c r="F22" s="268">
        <v>24</v>
      </c>
    </row>
    <row r="23" spans="1:7" ht="17" thickBot="1" x14ac:dyDescent="0.25">
      <c r="A23" s="269">
        <v>21</v>
      </c>
      <c r="B23" s="270" t="s">
        <v>22</v>
      </c>
      <c r="C23" s="255" t="s">
        <v>46</v>
      </c>
      <c r="D23" s="272">
        <v>126.12</v>
      </c>
      <c r="E23" s="271">
        <f t="shared" si="0"/>
        <v>2466</v>
      </c>
      <c r="F23" s="273">
        <v>24</v>
      </c>
    </row>
    <row r="24" spans="1:7" ht="17" thickBot="1" x14ac:dyDescent="0.25"/>
    <row r="25" spans="1:7" ht="17" thickBot="1" x14ac:dyDescent="0.25">
      <c r="A25" s="663" t="s">
        <v>12</v>
      </c>
      <c r="B25" s="664"/>
      <c r="C25" s="664"/>
      <c r="D25" s="664"/>
      <c r="E25" s="665"/>
      <c r="F25" s="294" t="s">
        <v>18</v>
      </c>
      <c r="G25" s="304">
        <v>10000</v>
      </c>
    </row>
    <row r="26" spans="1:7" ht="17" thickBot="1" x14ac:dyDescent="0.25">
      <c r="A26" s="307" t="s">
        <v>1</v>
      </c>
      <c r="B26" s="308" t="s">
        <v>5</v>
      </c>
      <c r="C26" s="251" t="s">
        <v>4</v>
      </c>
      <c r="D26" s="251" t="s">
        <v>9</v>
      </c>
      <c r="E26" s="139" t="s">
        <v>8</v>
      </c>
      <c r="F26" s="290" t="s">
        <v>334</v>
      </c>
    </row>
    <row r="27" spans="1:7" x14ac:dyDescent="0.2">
      <c r="A27" s="240">
        <v>1</v>
      </c>
      <c r="B27" s="241" t="s">
        <v>16</v>
      </c>
      <c r="C27" s="252" t="s">
        <v>50</v>
      </c>
      <c r="D27" s="243">
        <v>210.92</v>
      </c>
      <c r="E27" s="242">
        <f t="shared" ref="E27:E66" si="1">G$25-((D$27-D27)*100)</f>
        <v>10000</v>
      </c>
      <c r="F27" s="263">
        <v>24</v>
      </c>
    </row>
    <row r="28" spans="1:7" x14ac:dyDescent="0.2">
      <c r="A28" s="265">
        <v>2</v>
      </c>
      <c r="B28" s="266" t="s">
        <v>19</v>
      </c>
      <c r="C28" s="247" t="s">
        <v>49</v>
      </c>
      <c r="D28" s="267">
        <v>210.54</v>
      </c>
      <c r="E28" s="245">
        <f t="shared" si="1"/>
        <v>9962</v>
      </c>
      <c r="F28" s="268">
        <v>24</v>
      </c>
    </row>
    <row r="29" spans="1:7" x14ac:dyDescent="0.2">
      <c r="A29" s="265">
        <v>3</v>
      </c>
      <c r="B29" s="266" t="s">
        <v>16</v>
      </c>
      <c r="C29" s="247" t="s">
        <v>60</v>
      </c>
      <c r="D29" s="267">
        <v>203.29</v>
      </c>
      <c r="E29" s="245">
        <f t="shared" si="1"/>
        <v>9237</v>
      </c>
      <c r="F29" s="268">
        <v>24</v>
      </c>
    </row>
    <row r="30" spans="1:7" x14ac:dyDescent="0.2">
      <c r="A30" s="265">
        <v>4</v>
      </c>
      <c r="B30" s="266" t="s">
        <v>16</v>
      </c>
      <c r="C30" s="247" t="s">
        <v>52</v>
      </c>
      <c r="D30" s="267">
        <v>203.17</v>
      </c>
      <c r="E30" s="245">
        <f t="shared" si="1"/>
        <v>9225</v>
      </c>
      <c r="F30" s="268">
        <v>24</v>
      </c>
    </row>
    <row r="31" spans="1:7" x14ac:dyDescent="0.2">
      <c r="A31" s="265">
        <v>5</v>
      </c>
      <c r="B31" s="266" t="s">
        <v>31</v>
      </c>
      <c r="C31" s="247" t="s">
        <v>61</v>
      </c>
      <c r="D31" s="267">
        <v>199.75</v>
      </c>
      <c r="E31" s="245">
        <f t="shared" si="1"/>
        <v>8883.0000000000018</v>
      </c>
      <c r="F31" s="268">
        <v>24</v>
      </c>
    </row>
    <row r="32" spans="1:7" x14ac:dyDescent="0.2">
      <c r="A32" s="265">
        <v>6</v>
      </c>
      <c r="B32" s="266" t="s">
        <v>31</v>
      </c>
      <c r="C32" s="247" t="s">
        <v>64</v>
      </c>
      <c r="D32" s="267">
        <v>198.83</v>
      </c>
      <c r="E32" s="245">
        <f t="shared" si="1"/>
        <v>8791.0000000000018</v>
      </c>
      <c r="F32" s="268">
        <v>24</v>
      </c>
    </row>
    <row r="33" spans="1:6" x14ac:dyDescent="0.2">
      <c r="A33" s="265">
        <v>7</v>
      </c>
      <c r="B33" s="266" t="s">
        <v>19</v>
      </c>
      <c r="C33" s="247" t="s">
        <v>54</v>
      </c>
      <c r="D33" s="267">
        <v>195.92</v>
      </c>
      <c r="E33" s="245">
        <f t="shared" si="1"/>
        <v>8500</v>
      </c>
      <c r="F33" s="268">
        <v>24</v>
      </c>
    </row>
    <row r="34" spans="1:6" x14ac:dyDescent="0.2">
      <c r="A34" s="265">
        <v>8</v>
      </c>
      <c r="B34" s="266" t="s">
        <v>16</v>
      </c>
      <c r="C34" s="247" t="s">
        <v>66</v>
      </c>
      <c r="D34" s="267">
        <v>193.96</v>
      </c>
      <c r="E34" s="245">
        <f t="shared" si="1"/>
        <v>8304.0000000000018</v>
      </c>
      <c r="F34" s="268">
        <v>24</v>
      </c>
    </row>
    <row r="35" spans="1:6" x14ac:dyDescent="0.2">
      <c r="A35" s="265">
        <v>9</v>
      </c>
      <c r="B35" s="266" t="s">
        <v>16</v>
      </c>
      <c r="C35" s="247" t="s">
        <v>53</v>
      </c>
      <c r="D35" s="267">
        <v>193.12</v>
      </c>
      <c r="E35" s="245">
        <f t="shared" si="1"/>
        <v>8220.0000000000018</v>
      </c>
      <c r="F35" s="268">
        <v>24</v>
      </c>
    </row>
    <row r="36" spans="1:6" x14ac:dyDescent="0.2">
      <c r="A36" s="265">
        <v>10</v>
      </c>
      <c r="B36" s="266" t="s">
        <v>22</v>
      </c>
      <c r="C36" s="247" t="s">
        <v>56</v>
      </c>
      <c r="D36" s="267">
        <v>192.04</v>
      </c>
      <c r="E36" s="245">
        <f t="shared" si="1"/>
        <v>8112</v>
      </c>
      <c r="F36" s="268">
        <v>24</v>
      </c>
    </row>
    <row r="37" spans="1:6" x14ac:dyDescent="0.2">
      <c r="A37" s="265">
        <v>11</v>
      </c>
      <c r="B37" s="266" t="s">
        <v>31</v>
      </c>
      <c r="C37" s="247" t="s">
        <v>59</v>
      </c>
      <c r="D37" s="267">
        <v>190.79</v>
      </c>
      <c r="E37" s="245">
        <f t="shared" si="1"/>
        <v>7987</v>
      </c>
      <c r="F37" s="268">
        <v>24</v>
      </c>
    </row>
    <row r="38" spans="1:6" x14ac:dyDescent="0.2">
      <c r="A38" s="265">
        <v>12</v>
      </c>
      <c r="B38" s="266" t="s">
        <v>19</v>
      </c>
      <c r="C38" s="247" t="s">
        <v>79</v>
      </c>
      <c r="D38" s="267">
        <v>187.12</v>
      </c>
      <c r="E38" s="245">
        <f t="shared" si="1"/>
        <v>7620.0000000000018</v>
      </c>
      <c r="F38" s="268">
        <v>24</v>
      </c>
    </row>
    <row r="39" spans="1:6" x14ac:dyDescent="0.2">
      <c r="A39" s="265">
        <v>13</v>
      </c>
      <c r="B39" s="266" t="s">
        <v>22</v>
      </c>
      <c r="C39" s="247" t="s">
        <v>89</v>
      </c>
      <c r="D39" s="267">
        <v>185.12</v>
      </c>
      <c r="E39" s="245">
        <f t="shared" si="1"/>
        <v>7420.0000000000018</v>
      </c>
      <c r="F39" s="268">
        <v>24</v>
      </c>
    </row>
    <row r="40" spans="1:6" x14ac:dyDescent="0.2">
      <c r="A40" s="265">
        <v>14</v>
      </c>
      <c r="B40" s="266" t="s">
        <v>16</v>
      </c>
      <c r="C40" s="247" t="s">
        <v>160</v>
      </c>
      <c r="D40" s="267">
        <v>181.67</v>
      </c>
      <c r="E40" s="245">
        <f t="shared" si="1"/>
        <v>7075</v>
      </c>
      <c r="F40" s="268">
        <v>24</v>
      </c>
    </row>
    <row r="41" spans="1:6" x14ac:dyDescent="0.2">
      <c r="A41" s="265">
        <v>15</v>
      </c>
      <c r="B41" s="266" t="s">
        <v>22</v>
      </c>
      <c r="C41" s="247" t="s">
        <v>63</v>
      </c>
      <c r="D41" s="267">
        <v>181.25</v>
      </c>
      <c r="E41" s="245">
        <f t="shared" si="1"/>
        <v>7033.0000000000018</v>
      </c>
      <c r="F41" s="268">
        <v>24</v>
      </c>
    </row>
    <row r="42" spans="1:6" x14ac:dyDescent="0.2">
      <c r="A42" s="265">
        <v>16</v>
      </c>
      <c r="B42" s="266" t="s">
        <v>19</v>
      </c>
      <c r="C42" s="247" t="s">
        <v>58</v>
      </c>
      <c r="D42" s="267">
        <v>181</v>
      </c>
      <c r="E42" s="245">
        <f t="shared" si="1"/>
        <v>7008.0000000000018</v>
      </c>
      <c r="F42" s="268">
        <v>24</v>
      </c>
    </row>
    <row r="43" spans="1:6" x14ac:dyDescent="0.2">
      <c r="A43" s="265">
        <v>17</v>
      </c>
      <c r="B43" s="266" t="s">
        <v>19</v>
      </c>
      <c r="C43" s="245" t="s">
        <v>168</v>
      </c>
      <c r="D43" s="245">
        <v>178.92</v>
      </c>
      <c r="E43" s="245">
        <f t="shared" si="1"/>
        <v>6800</v>
      </c>
      <c r="F43" s="268">
        <v>24</v>
      </c>
    </row>
    <row r="44" spans="1:6" x14ac:dyDescent="0.2">
      <c r="A44" s="265">
        <v>18</v>
      </c>
      <c r="B44" s="266" t="s">
        <v>16</v>
      </c>
      <c r="C44" s="247" t="s">
        <v>68</v>
      </c>
      <c r="D44" s="267">
        <v>177.83</v>
      </c>
      <c r="E44" s="245">
        <f t="shared" si="1"/>
        <v>6691.0000000000027</v>
      </c>
      <c r="F44" s="268">
        <v>24</v>
      </c>
    </row>
    <row r="45" spans="1:6" x14ac:dyDescent="0.2">
      <c r="A45" s="265">
        <v>19</v>
      </c>
      <c r="B45" s="266" t="s">
        <v>16</v>
      </c>
      <c r="C45" s="247" t="s">
        <v>90</v>
      </c>
      <c r="D45" s="267">
        <v>176.79</v>
      </c>
      <c r="E45" s="245">
        <f t="shared" si="1"/>
        <v>6587</v>
      </c>
      <c r="F45" s="268">
        <v>24</v>
      </c>
    </row>
    <row r="46" spans="1:6" x14ac:dyDescent="0.2">
      <c r="A46" s="265">
        <v>20</v>
      </c>
      <c r="B46" s="266" t="s">
        <v>22</v>
      </c>
      <c r="C46" s="247" t="s">
        <v>340</v>
      </c>
      <c r="D46" s="267">
        <v>175</v>
      </c>
      <c r="E46" s="245">
        <f t="shared" si="1"/>
        <v>6408.0000000000018</v>
      </c>
      <c r="F46" s="268">
        <v>24</v>
      </c>
    </row>
    <row r="47" spans="1:6" x14ac:dyDescent="0.2">
      <c r="A47" s="265">
        <v>21</v>
      </c>
      <c r="B47" s="266" t="s">
        <v>22</v>
      </c>
      <c r="C47" s="245" t="s">
        <v>74</v>
      </c>
      <c r="D47" s="245">
        <v>174.71</v>
      </c>
      <c r="E47" s="245">
        <f t="shared" si="1"/>
        <v>6379.0000000000018</v>
      </c>
      <c r="F47" s="268">
        <v>24</v>
      </c>
    </row>
    <row r="48" spans="1:6" x14ac:dyDescent="0.2">
      <c r="A48" s="265">
        <v>22</v>
      </c>
      <c r="B48" s="266" t="s">
        <v>22</v>
      </c>
      <c r="C48" s="247" t="s">
        <v>76</v>
      </c>
      <c r="D48" s="267">
        <v>174.54</v>
      </c>
      <c r="E48" s="245">
        <f t="shared" si="1"/>
        <v>6362</v>
      </c>
      <c r="F48" s="268">
        <v>24</v>
      </c>
    </row>
    <row r="49" spans="1:6" x14ac:dyDescent="0.2">
      <c r="A49" s="265">
        <v>23</v>
      </c>
      <c r="B49" s="266" t="s">
        <v>97</v>
      </c>
      <c r="C49" s="247" t="s">
        <v>83</v>
      </c>
      <c r="D49" s="267">
        <v>173.96</v>
      </c>
      <c r="E49" s="245">
        <f t="shared" si="1"/>
        <v>6304.0000000000018</v>
      </c>
      <c r="F49" s="268">
        <v>24</v>
      </c>
    </row>
    <row r="50" spans="1:6" x14ac:dyDescent="0.2">
      <c r="A50" s="265">
        <v>24</v>
      </c>
      <c r="B50" s="266" t="s">
        <v>19</v>
      </c>
      <c r="C50" s="247" t="s">
        <v>72</v>
      </c>
      <c r="D50" s="267">
        <v>170.88</v>
      </c>
      <c r="E50" s="245">
        <f t="shared" si="1"/>
        <v>5996.0000000000009</v>
      </c>
      <c r="F50" s="268">
        <v>24</v>
      </c>
    </row>
    <row r="51" spans="1:6" x14ac:dyDescent="0.2">
      <c r="A51" s="265">
        <v>25</v>
      </c>
      <c r="B51" s="266" t="s">
        <v>22</v>
      </c>
      <c r="C51" s="247" t="s">
        <v>217</v>
      </c>
      <c r="D51" s="245">
        <v>170.58</v>
      </c>
      <c r="E51" s="245">
        <f t="shared" si="1"/>
        <v>5966.0000000000027</v>
      </c>
      <c r="F51" s="268">
        <v>24</v>
      </c>
    </row>
    <row r="52" spans="1:6" x14ac:dyDescent="0.2">
      <c r="A52" s="265">
        <v>26</v>
      </c>
      <c r="B52" s="266" t="s">
        <v>16</v>
      </c>
      <c r="C52" s="247" t="s">
        <v>343</v>
      </c>
      <c r="D52" s="245">
        <v>170.38</v>
      </c>
      <c r="E52" s="245">
        <f t="shared" si="1"/>
        <v>5946.0000000000009</v>
      </c>
      <c r="F52" s="268">
        <v>24</v>
      </c>
    </row>
    <row r="53" spans="1:6" x14ac:dyDescent="0.2">
      <c r="A53" s="265">
        <v>27</v>
      </c>
      <c r="B53" s="266"/>
      <c r="C53" s="245" t="s">
        <v>362</v>
      </c>
      <c r="D53" s="245">
        <v>169.62</v>
      </c>
      <c r="E53" s="245">
        <f t="shared" si="1"/>
        <v>5870.0000000000018</v>
      </c>
      <c r="F53" s="268">
        <v>24</v>
      </c>
    </row>
    <row r="54" spans="1:6" x14ac:dyDescent="0.2">
      <c r="A54" s="265">
        <v>28</v>
      </c>
      <c r="B54" s="266" t="s">
        <v>22</v>
      </c>
      <c r="C54" s="245" t="s">
        <v>360</v>
      </c>
      <c r="D54" s="245">
        <v>168.58</v>
      </c>
      <c r="E54" s="245">
        <f t="shared" si="1"/>
        <v>5766.0000000000027</v>
      </c>
      <c r="F54" s="268">
        <v>24</v>
      </c>
    </row>
    <row r="55" spans="1:6" x14ac:dyDescent="0.2">
      <c r="A55" s="265">
        <v>29</v>
      </c>
      <c r="B55" s="266" t="s">
        <v>107</v>
      </c>
      <c r="C55" s="247" t="s">
        <v>225</v>
      </c>
      <c r="D55" s="267">
        <v>167.33</v>
      </c>
      <c r="E55" s="245">
        <f t="shared" si="1"/>
        <v>5641.0000000000027</v>
      </c>
      <c r="F55" s="268">
        <v>24</v>
      </c>
    </row>
    <row r="56" spans="1:6" x14ac:dyDescent="0.2">
      <c r="A56" s="265">
        <v>30</v>
      </c>
      <c r="B56" s="266"/>
      <c r="C56" s="245" t="s">
        <v>349</v>
      </c>
      <c r="D56" s="245">
        <v>167.21</v>
      </c>
      <c r="E56" s="245">
        <f t="shared" si="1"/>
        <v>5629.0000000000018</v>
      </c>
      <c r="F56" s="268">
        <v>24</v>
      </c>
    </row>
    <row r="57" spans="1:6" x14ac:dyDescent="0.2">
      <c r="A57" s="265">
        <v>31</v>
      </c>
      <c r="B57" s="266" t="s">
        <v>19</v>
      </c>
      <c r="C57" s="247" t="s">
        <v>188</v>
      </c>
      <c r="D57" s="245">
        <v>166.96</v>
      </c>
      <c r="E57" s="245">
        <f t="shared" si="1"/>
        <v>5604.0000000000018</v>
      </c>
      <c r="F57" s="268">
        <v>24</v>
      </c>
    </row>
    <row r="58" spans="1:6" x14ac:dyDescent="0.2">
      <c r="A58" s="265">
        <v>32</v>
      </c>
      <c r="B58" s="266" t="s">
        <v>97</v>
      </c>
      <c r="C58" s="247" t="s">
        <v>86</v>
      </c>
      <c r="D58" s="267">
        <v>165.62</v>
      </c>
      <c r="E58" s="245">
        <f t="shared" si="1"/>
        <v>5470.0000000000018</v>
      </c>
      <c r="F58" s="268">
        <v>24</v>
      </c>
    </row>
    <row r="59" spans="1:6" x14ac:dyDescent="0.2">
      <c r="A59" s="265">
        <v>33</v>
      </c>
      <c r="B59" s="266" t="s">
        <v>22</v>
      </c>
      <c r="C59" s="247" t="s">
        <v>67</v>
      </c>
      <c r="D59" s="267">
        <v>165.21</v>
      </c>
      <c r="E59" s="245">
        <f t="shared" si="1"/>
        <v>5429.0000000000018</v>
      </c>
      <c r="F59" s="268">
        <v>24</v>
      </c>
    </row>
    <row r="60" spans="1:6" x14ac:dyDescent="0.2">
      <c r="A60" s="265">
        <v>34</v>
      </c>
      <c r="B60" s="266" t="s">
        <v>24</v>
      </c>
      <c r="C60" s="247" t="s">
        <v>81</v>
      </c>
      <c r="D60" s="267">
        <v>165</v>
      </c>
      <c r="E60" s="245">
        <f t="shared" si="1"/>
        <v>5408.0000000000009</v>
      </c>
      <c r="F60" s="268">
        <v>24</v>
      </c>
    </row>
    <row r="61" spans="1:6" x14ac:dyDescent="0.2">
      <c r="A61" s="265">
        <v>35</v>
      </c>
      <c r="B61" s="266" t="s">
        <v>19</v>
      </c>
      <c r="C61" s="245" t="s">
        <v>164</v>
      </c>
      <c r="D61" s="245">
        <v>164.58</v>
      </c>
      <c r="E61" s="245">
        <f t="shared" si="1"/>
        <v>5366.0000000000027</v>
      </c>
      <c r="F61" s="268">
        <v>24</v>
      </c>
    </row>
    <row r="62" spans="1:6" x14ac:dyDescent="0.2">
      <c r="A62" s="265">
        <v>36</v>
      </c>
      <c r="B62" s="266" t="s">
        <v>97</v>
      </c>
      <c r="C62" s="247" t="s">
        <v>243</v>
      </c>
      <c r="D62" s="245">
        <v>153.79</v>
      </c>
      <c r="E62" s="245">
        <f t="shared" si="1"/>
        <v>4287</v>
      </c>
      <c r="F62" s="268">
        <v>24</v>
      </c>
    </row>
    <row r="63" spans="1:6" x14ac:dyDescent="0.2">
      <c r="A63" s="265">
        <v>37</v>
      </c>
      <c r="B63" s="266" t="s">
        <v>97</v>
      </c>
      <c r="C63" s="247" t="s">
        <v>245</v>
      </c>
      <c r="D63" s="245">
        <v>152.38</v>
      </c>
      <c r="E63" s="245">
        <f t="shared" si="1"/>
        <v>4146.0000000000009</v>
      </c>
      <c r="F63" s="268">
        <v>24</v>
      </c>
    </row>
    <row r="64" spans="1:6" x14ac:dyDescent="0.2">
      <c r="A64" s="265">
        <v>38</v>
      </c>
      <c r="B64" s="266" t="s">
        <v>16</v>
      </c>
      <c r="C64" s="247" t="s">
        <v>246</v>
      </c>
      <c r="D64" s="245">
        <v>147.12</v>
      </c>
      <c r="E64" s="245">
        <f t="shared" si="1"/>
        <v>3620.0000000000018</v>
      </c>
      <c r="F64" s="268">
        <v>24</v>
      </c>
    </row>
    <row r="65" spans="1:6" x14ac:dyDescent="0.2">
      <c r="A65" s="265">
        <v>39</v>
      </c>
      <c r="B65" s="266" t="s">
        <v>22</v>
      </c>
      <c r="C65" s="247" t="s">
        <v>366</v>
      </c>
      <c r="D65" s="245">
        <v>142.83000000000001</v>
      </c>
      <c r="E65" s="245">
        <f t="shared" si="1"/>
        <v>3191.0000000000027</v>
      </c>
      <c r="F65" s="268">
        <v>24</v>
      </c>
    </row>
    <row r="66" spans="1:6" ht="17" thickBot="1" x14ac:dyDescent="0.25">
      <c r="A66" s="269">
        <v>40</v>
      </c>
      <c r="B66" s="270" t="s">
        <v>16</v>
      </c>
      <c r="C66" s="271" t="s">
        <v>222</v>
      </c>
      <c r="D66" s="271">
        <v>134.25</v>
      </c>
      <c r="E66" s="271">
        <f t="shared" si="1"/>
        <v>2333.0000000000009</v>
      </c>
      <c r="F66" s="273">
        <v>24</v>
      </c>
    </row>
    <row r="67" spans="1:6" x14ac:dyDescent="0.2">
      <c r="B67" s="291"/>
      <c r="C67" s="292"/>
      <c r="D67" s="293"/>
      <c r="E67" s="293"/>
    </row>
  </sheetData>
  <sheetProtection password="FD28" sheet="1" objects="1" scenarios="1"/>
  <sortState ref="B27:F67">
    <sortCondition descending="1" ref="D27:D67"/>
  </sortState>
  <mergeCells count="2">
    <mergeCell ref="A1:E1"/>
    <mergeCell ref="A25:E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47" zoomScale="117" workbookViewId="0">
      <selection activeCell="B74" sqref="B74"/>
    </sheetView>
  </sheetViews>
  <sheetFormatPr baseColWidth="10" defaultRowHeight="16" x14ac:dyDescent="0.2"/>
  <cols>
    <col min="1" max="2" width="10.83203125" style="248"/>
    <col min="3" max="3" width="19.83203125" style="248" bestFit="1" customWidth="1"/>
    <col min="4" max="4" width="10.83203125" style="250"/>
    <col min="5" max="5" width="10.83203125" style="248"/>
    <col min="6" max="6" width="12.5" style="248" bestFit="1" customWidth="1"/>
    <col min="7" max="7" width="10.83203125" style="117"/>
  </cols>
  <sheetData>
    <row r="1" spans="1:7" ht="17" thickBot="1" x14ac:dyDescent="0.25">
      <c r="A1" s="666" t="s">
        <v>10</v>
      </c>
      <c r="B1" s="667"/>
      <c r="C1" s="667"/>
      <c r="D1" s="667"/>
      <c r="E1" s="668"/>
      <c r="F1" s="289" t="s">
        <v>18</v>
      </c>
      <c r="G1" s="116">
        <v>8000</v>
      </c>
    </row>
    <row r="2" spans="1:7" x14ac:dyDescent="0.2">
      <c r="A2" s="309" t="s">
        <v>1</v>
      </c>
      <c r="B2" s="109" t="s">
        <v>5</v>
      </c>
      <c r="C2" s="109" t="s">
        <v>4</v>
      </c>
      <c r="D2" s="109" t="s">
        <v>9</v>
      </c>
      <c r="E2" s="83" t="s">
        <v>8</v>
      </c>
    </row>
    <row r="3" spans="1:7" s="3" customFormat="1" x14ac:dyDescent="0.2">
      <c r="A3" s="265">
        <v>1</v>
      </c>
      <c r="B3" s="310" t="s">
        <v>16</v>
      </c>
      <c r="C3" s="310" t="s">
        <v>17</v>
      </c>
      <c r="D3" s="267">
        <v>190.85</v>
      </c>
      <c r="E3" s="268">
        <f>G$1-((D$3-D3)*100)</f>
        <v>8000</v>
      </c>
      <c r="F3" s="264"/>
      <c r="G3" s="118"/>
    </row>
    <row r="4" spans="1:7" x14ac:dyDescent="0.2">
      <c r="A4" s="244">
        <v>2</v>
      </c>
      <c r="B4" s="311" t="s">
        <v>19</v>
      </c>
      <c r="C4" s="311" t="s">
        <v>20</v>
      </c>
      <c r="D4" s="246">
        <v>172.2</v>
      </c>
      <c r="E4" s="253">
        <f t="shared" ref="E4:E26" si="0">G$1-((D$3-D4)*100)</f>
        <v>6135</v>
      </c>
    </row>
    <row r="5" spans="1:7" x14ac:dyDescent="0.2">
      <c r="A5" s="244">
        <v>3</v>
      </c>
      <c r="B5" s="311" t="s">
        <v>22</v>
      </c>
      <c r="C5" s="311" t="s">
        <v>21</v>
      </c>
      <c r="D5" s="246">
        <v>170.65</v>
      </c>
      <c r="E5" s="253">
        <f t="shared" si="0"/>
        <v>5980.0000000000009</v>
      </c>
    </row>
    <row r="6" spans="1:7" x14ac:dyDescent="0.2">
      <c r="A6" s="244">
        <v>4</v>
      </c>
      <c r="B6" s="311" t="s">
        <v>16</v>
      </c>
      <c r="C6" s="311" t="s">
        <v>23</v>
      </c>
      <c r="D6" s="246">
        <v>168.55</v>
      </c>
      <c r="E6" s="253">
        <f t="shared" si="0"/>
        <v>5770.0000000000018</v>
      </c>
    </row>
    <row r="7" spans="1:7" x14ac:dyDescent="0.2">
      <c r="A7" s="244">
        <v>5</v>
      </c>
      <c r="B7" s="311" t="s">
        <v>24</v>
      </c>
      <c r="C7" s="311" t="s">
        <v>25</v>
      </c>
      <c r="D7" s="246">
        <v>168.25</v>
      </c>
      <c r="E7" s="253">
        <f t="shared" si="0"/>
        <v>5740</v>
      </c>
    </row>
    <row r="8" spans="1:7" x14ac:dyDescent="0.2">
      <c r="A8" s="244">
        <v>6</v>
      </c>
      <c r="B8" s="311" t="s">
        <v>22</v>
      </c>
      <c r="C8" s="311" t="s">
        <v>26</v>
      </c>
      <c r="D8" s="246">
        <v>167.25</v>
      </c>
      <c r="E8" s="253">
        <f t="shared" si="0"/>
        <v>5640</v>
      </c>
    </row>
    <row r="9" spans="1:7" x14ac:dyDescent="0.2">
      <c r="A9" s="244">
        <v>7</v>
      </c>
      <c r="B9" s="311" t="s">
        <v>19</v>
      </c>
      <c r="C9" s="311" t="s">
        <v>27</v>
      </c>
      <c r="D9" s="246">
        <v>164.65</v>
      </c>
      <c r="E9" s="253">
        <f t="shared" si="0"/>
        <v>5380.0000000000009</v>
      </c>
    </row>
    <row r="10" spans="1:7" x14ac:dyDescent="0.2">
      <c r="A10" s="244">
        <v>8</v>
      </c>
      <c r="B10" s="311" t="s">
        <v>19</v>
      </c>
      <c r="C10" s="311" t="s">
        <v>28</v>
      </c>
      <c r="D10" s="246">
        <v>162.44999999999999</v>
      </c>
      <c r="E10" s="253">
        <f t="shared" si="0"/>
        <v>5160</v>
      </c>
    </row>
    <row r="11" spans="1:7" x14ac:dyDescent="0.2">
      <c r="A11" s="244">
        <v>9</v>
      </c>
      <c r="B11" s="311" t="s">
        <v>19</v>
      </c>
      <c r="C11" s="311" t="s">
        <v>29</v>
      </c>
      <c r="D11" s="246">
        <v>158.6</v>
      </c>
      <c r="E11" s="253">
        <f t="shared" si="0"/>
        <v>4775</v>
      </c>
    </row>
    <row r="12" spans="1:7" x14ac:dyDescent="0.2">
      <c r="A12" s="244">
        <v>10</v>
      </c>
      <c r="B12" s="311" t="s">
        <v>16</v>
      </c>
      <c r="C12" s="311" t="s">
        <v>35</v>
      </c>
      <c r="D12" s="246">
        <v>155.55000000000001</v>
      </c>
      <c r="E12" s="253">
        <f t="shared" si="0"/>
        <v>4470.0000000000018</v>
      </c>
    </row>
    <row r="13" spans="1:7" x14ac:dyDescent="0.2">
      <c r="A13" s="244">
        <v>11</v>
      </c>
      <c r="B13" s="311" t="s">
        <v>22</v>
      </c>
      <c r="C13" s="311" t="s">
        <v>30</v>
      </c>
      <c r="D13" s="246">
        <v>155.19999999999999</v>
      </c>
      <c r="E13" s="253">
        <f t="shared" si="0"/>
        <v>4435</v>
      </c>
    </row>
    <row r="14" spans="1:7" x14ac:dyDescent="0.2">
      <c r="A14" s="244">
        <v>12</v>
      </c>
      <c r="B14" s="311" t="s">
        <v>31</v>
      </c>
      <c r="C14" s="311" t="s">
        <v>32</v>
      </c>
      <c r="D14" s="246">
        <v>152.65</v>
      </c>
      <c r="E14" s="253">
        <f t="shared" si="0"/>
        <v>4180.0000000000009</v>
      </c>
    </row>
    <row r="15" spans="1:7" x14ac:dyDescent="0.2">
      <c r="A15" s="244">
        <v>13</v>
      </c>
      <c r="B15" s="311" t="s">
        <v>31</v>
      </c>
      <c r="C15" s="311" t="s">
        <v>33</v>
      </c>
      <c r="D15" s="246">
        <v>150.44999999999999</v>
      </c>
      <c r="E15" s="253">
        <f t="shared" si="0"/>
        <v>3959.9999999999995</v>
      </c>
    </row>
    <row r="16" spans="1:7" x14ac:dyDescent="0.2">
      <c r="A16" s="244">
        <v>14</v>
      </c>
      <c r="B16" s="311" t="s">
        <v>16</v>
      </c>
      <c r="C16" s="311" t="s">
        <v>36</v>
      </c>
      <c r="D16" s="246">
        <v>150.25</v>
      </c>
      <c r="E16" s="253">
        <f t="shared" si="0"/>
        <v>3940.0000000000005</v>
      </c>
    </row>
    <row r="17" spans="1:7" x14ac:dyDescent="0.2">
      <c r="A17" s="244">
        <v>15</v>
      </c>
      <c r="B17" s="311" t="s">
        <v>16</v>
      </c>
      <c r="C17" s="312" t="s">
        <v>37</v>
      </c>
      <c r="D17" s="246">
        <v>147.80000000000001</v>
      </c>
      <c r="E17" s="253">
        <f t="shared" si="0"/>
        <v>3695.0000000000018</v>
      </c>
    </row>
    <row r="18" spans="1:7" x14ac:dyDescent="0.2">
      <c r="A18" s="244">
        <v>16</v>
      </c>
      <c r="B18" s="311" t="s">
        <v>24</v>
      </c>
      <c r="C18" s="312" t="s">
        <v>38</v>
      </c>
      <c r="D18" s="246">
        <v>143.25</v>
      </c>
      <c r="E18" s="253">
        <f t="shared" si="0"/>
        <v>3240.0000000000009</v>
      </c>
    </row>
    <row r="19" spans="1:7" x14ac:dyDescent="0.2">
      <c r="A19" s="244">
        <v>17</v>
      </c>
      <c r="B19" s="311" t="s">
        <v>24</v>
      </c>
      <c r="C19" s="312" t="s">
        <v>39</v>
      </c>
      <c r="D19" s="246">
        <v>136.05000000000001</v>
      </c>
      <c r="E19" s="253">
        <f t="shared" si="0"/>
        <v>2520.0000000000018</v>
      </c>
    </row>
    <row r="20" spans="1:7" x14ac:dyDescent="0.2">
      <c r="A20" s="244">
        <v>18</v>
      </c>
      <c r="B20" s="311" t="s">
        <v>16</v>
      </c>
      <c r="C20" s="312" t="s">
        <v>45</v>
      </c>
      <c r="D20" s="246">
        <v>136</v>
      </c>
      <c r="E20" s="253">
        <f t="shared" si="0"/>
        <v>2515.0000000000009</v>
      </c>
    </row>
    <row r="21" spans="1:7" x14ac:dyDescent="0.2">
      <c r="A21" s="244">
        <v>19</v>
      </c>
      <c r="B21" s="311" t="s">
        <v>16</v>
      </c>
      <c r="C21" s="312" t="s">
        <v>40</v>
      </c>
      <c r="D21" s="246">
        <v>135.65</v>
      </c>
      <c r="E21" s="253">
        <f t="shared" si="0"/>
        <v>2480.0000000000009</v>
      </c>
    </row>
    <row r="22" spans="1:7" x14ac:dyDescent="0.2">
      <c r="A22" s="244">
        <v>20</v>
      </c>
      <c r="B22" s="311" t="s">
        <v>16</v>
      </c>
      <c r="C22" s="312" t="s">
        <v>41</v>
      </c>
      <c r="D22" s="246">
        <v>132.1</v>
      </c>
      <c r="E22" s="253">
        <f t="shared" si="0"/>
        <v>2125</v>
      </c>
    </row>
    <row r="23" spans="1:7" x14ac:dyDescent="0.2">
      <c r="A23" s="244">
        <v>21</v>
      </c>
      <c r="B23" s="311" t="s">
        <v>16</v>
      </c>
      <c r="C23" s="312" t="s">
        <v>42</v>
      </c>
      <c r="D23" s="246">
        <v>127.3</v>
      </c>
      <c r="E23" s="253">
        <f t="shared" si="0"/>
        <v>1645</v>
      </c>
    </row>
    <row r="24" spans="1:7" x14ac:dyDescent="0.2">
      <c r="A24" s="244">
        <v>22</v>
      </c>
      <c r="B24" s="311" t="s">
        <v>16</v>
      </c>
      <c r="C24" s="312" t="s">
        <v>43</v>
      </c>
      <c r="D24" s="246">
        <v>126.5</v>
      </c>
      <c r="E24" s="253">
        <f t="shared" si="0"/>
        <v>1565.0000000000009</v>
      </c>
    </row>
    <row r="25" spans="1:7" x14ac:dyDescent="0.2">
      <c r="A25" s="244">
        <v>23</v>
      </c>
      <c r="B25" s="311" t="s">
        <v>22</v>
      </c>
      <c r="C25" s="312" t="s">
        <v>46</v>
      </c>
      <c r="D25" s="246">
        <v>124.25</v>
      </c>
      <c r="E25" s="253">
        <f t="shared" si="0"/>
        <v>1340.0000000000009</v>
      </c>
    </row>
    <row r="26" spans="1:7" x14ac:dyDescent="0.2">
      <c r="A26" s="244">
        <v>24</v>
      </c>
      <c r="B26" s="311" t="s">
        <v>16</v>
      </c>
      <c r="C26" s="312" t="s">
        <v>44</v>
      </c>
      <c r="D26" s="246">
        <v>119.7</v>
      </c>
      <c r="E26" s="253">
        <f t="shared" si="0"/>
        <v>885.00000000000091</v>
      </c>
    </row>
    <row r="27" spans="1:7" ht="17" thickBot="1" x14ac:dyDescent="0.25">
      <c r="A27" s="254">
        <v>25</v>
      </c>
      <c r="B27" s="313" t="s">
        <v>16</v>
      </c>
      <c r="C27" s="314" t="s">
        <v>47</v>
      </c>
      <c r="D27" s="256">
        <v>115.1</v>
      </c>
      <c r="E27" s="257">
        <v>500</v>
      </c>
    </row>
    <row r="28" spans="1:7" ht="17" thickBot="1" x14ac:dyDescent="0.25"/>
    <row r="29" spans="1:7" ht="17" thickBot="1" x14ac:dyDescent="0.25">
      <c r="A29" s="666" t="s">
        <v>12</v>
      </c>
      <c r="B29" s="667"/>
      <c r="C29" s="667"/>
      <c r="D29" s="667"/>
      <c r="E29" s="668"/>
      <c r="F29" s="289" t="s">
        <v>18</v>
      </c>
      <c r="G29" s="116">
        <v>8000</v>
      </c>
    </row>
    <row r="30" spans="1:7" x14ac:dyDescent="0.2">
      <c r="A30" s="309" t="s">
        <v>1</v>
      </c>
      <c r="B30" s="109" t="s">
        <v>5</v>
      </c>
      <c r="C30" s="109" t="s">
        <v>4</v>
      </c>
      <c r="D30" s="109" t="s">
        <v>9</v>
      </c>
      <c r="E30" s="83" t="s">
        <v>8</v>
      </c>
    </row>
    <row r="31" spans="1:7" x14ac:dyDescent="0.2">
      <c r="A31" s="244">
        <v>1</v>
      </c>
      <c r="B31" s="311" t="s">
        <v>19</v>
      </c>
      <c r="C31" s="312" t="s">
        <v>49</v>
      </c>
      <c r="D31" s="246">
        <v>224.05</v>
      </c>
      <c r="E31" s="315">
        <f t="shared" ref="E31:E71" si="1">G$29-((D$31-D31)*100)</f>
        <v>8000</v>
      </c>
    </row>
    <row r="32" spans="1:7" x14ac:dyDescent="0.2">
      <c r="A32" s="244">
        <v>2</v>
      </c>
      <c r="B32" s="311" t="s">
        <v>16</v>
      </c>
      <c r="C32" s="312" t="s">
        <v>50</v>
      </c>
      <c r="D32" s="246">
        <v>216.5</v>
      </c>
      <c r="E32" s="315">
        <f t="shared" si="1"/>
        <v>7244.9999999999991</v>
      </c>
    </row>
    <row r="33" spans="1:5" x14ac:dyDescent="0.2">
      <c r="A33" s="244">
        <v>3</v>
      </c>
      <c r="B33" s="311" t="s">
        <v>19</v>
      </c>
      <c r="C33" s="312" t="s">
        <v>51</v>
      </c>
      <c r="D33" s="246">
        <v>213.35</v>
      </c>
      <c r="E33" s="315">
        <f t="shared" si="1"/>
        <v>6929.9999999999982</v>
      </c>
    </row>
    <row r="34" spans="1:5" x14ac:dyDescent="0.2">
      <c r="A34" s="244">
        <v>4</v>
      </c>
      <c r="B34" s="311" t="s">
        <v>16</v>
      </c>
      <c r="C34" s="312" t="s">
        <v>52</v>
      </c>
      <c r="D34" s="246">
        <v>208.75</v>
      </c>
      <c r="E34" s="315">
        <f t="shared" si="1"/>
        <v>6469.9999999999991</v>
      </c>
    </row>
    <row r="35" spans="1:5" x14ac:dyDescent="0.2">
      <c r="A35" s="244">
        <v>5</v>
      </c>
      <c r="B35" s="311" t="s">
        <v>16</v>
      </c>
      <c r="C35" s="312" t="s">
        <v>53</v>
      </c>
      <c r="D35" s="246">
        <v>197.8</v>
      </c>
      <c r="E35" s="315">
        <f t="shared" si="1"/>
        <v>5375</v>
      </c>
    </row>
    <row r="36" spans="1:5" x14ac:dyDescent="0.2">
      <c r="A36" s="244">
        <v>6</v>
      </c>
      <c r="B36" s="311" t="s">
        <v>19</v>
      </c>
      <c r="C36" s="312" t="s">
        <v>54</v>
      </c>
      <c r="D36" s="246">
        <v>197</v>
      </c>
      <c r="E36" s="315">
        <f t="shared" si="1"/>
        <v>5294.9999999999991</v>
      </c>
    </row>
    <row r="37" spans="1:5" x14ac:dyDescent="0.2">
      <c r="A37" s="244">
        <v>7</v>
      </c>
      <c r="B37" s="311" t="s">
        <v>22</v>
      </c>
      <c r="C37" s="312" t="s">
        <v>89</v>
      </c>
      <c r="D37" s="246">
        <v>194.05</v>
      </c>
      <c r="E37" s="315">
        <f t="shared" si="1"/>
        <v>5000</v>
      </c>
    </row>
    <row r="38" spans="1:5" x14ac:dyDescent="0.2">
      <c r="A38" s="244">
        <v>8</v>
      </c>
      <c r="B38" s="311" t="s">
        <v>24</v>
      </c>
      <c r="C38" s="312" t="s">
        <v>55</v>
      </c>
      <c r="D38" s="246">
        <v>190.9</v>
      </c>
      <c r="E38" s="315">
        <f t="shared" si="1"/>
        <v>4685</v>
      </c>
    </row>
    <row r="39" spans="1:5" x14ac:dyDescent="0.2">
      <c r="A39" s="244">
        <v>9</v>
      </c>
      <c r="B39" s="311" t="s">
        <v>22</v>
      </c>
      <c r="C39" s="312" t="s">
        <v>56</v>
      </c>
      <c r="D39" s="246">
        <v>190.65</v>
      </c>
      <c r="E39" s="315">
        <f t="shared" si="1"/>
        <v>4660</v>
      </c>
    </row>
    <row r="40" spans="1:5" x14ac:dyDescent="0.2">
      <c r="A40" s="244">
        <v>10</v>
      </c>
      <c r="B40" s="311" t="s">
        <v>19</v>
      </c>
      <c r="C40" s="312" t="s">
        <v>57</v>
      </c>
      <c r="D40" s="246">
        <v>189.8</v>
      </c>
      <c r="E40" s="315">
        <f t="shared" si="1"/>
        <v>4575</v>
      </c>
    </row>
    <row r="41" spans="1:5" x14ac:dyDescent="0.2">
      <c r="A41" s="244">
        <v>11</v>
      </c>
      <c r="B41" s="311" t="s">
        <v>19</v>
      </c>
      <c r="C41" s="312" t="s">
        <v>58</v>
      </c>
      <c r="D41" s="246">
        <v>188.2</v>
      </c>
      <c r="E41" s="315">
        <f t="shared" si="1"/>
        <v>4414.9999999999982</v>
      </c>
    </row>
    <row r="42" spans="1:5" x14ac:dyDescent="0.2">
      <c r="A42" s="244">
        <v>12</v>
      </c>
      <c r="B42" s="311" t="s">
        <v>31</v>
      </c>
      <c r="C42" s="312" t="s">
        <v>59</v>
      </c>
      <c r="D42" s="246">
        <v>186.9</v>
      </c>
      <c r="E42" s="315">
        <f t="shared" si="1"/>
        <v>4285</v>
      </c>
    </row>
    <row r="43" spans="1:5" x14ac:dyDescent="0.2">
      <c r="A43" s="244">
        <v>13</v>
      </c>
      <c r="B43" s="311" t="s">
        <v>16</v>
      </c>
      <c r="C43" s="312" t="s">
        <v>60</v>
      </c>
      <c r="D43" s="246">
        <v>185.65</v>
      </c>
      <c r="E43" s="315">
        <f t="shared" si="1"/>
        <v>4160</v>
      </c>
    </row>
    <row r="44" spans="1:5" x14ac:dyDescent="0.2">
      <c r="A44" s="244">
        <v>14</v>
      </c>
      <c r="B44" s="311" t="s">
        <v>31</v>
      </c>
      <c r="C44" s="312" t="s">
        <v>61</v>
      </c>
      <c r="D44" s="246">
        <v>184.3</v>
      </c>
      <c r="E44" s="315">
        <f t="shared" si="1"/>
        <v>4025</v>
      </c>
    </row>
    <row r="45" spans="1:5" x14ac:dyDescent="0.2">
      <c r="A45" s="244">
        <v>15</v>
      </c>
      <c r="B45" s="311" t="s">
        <v>19</v>
      </c>
      <c r="C45" s="312" t="s">
        <v>70</v>
      </c>
      <c r="D45" s="246">
        <v>182.6</v>
      </c>
      <c r="E45" s="315">
        <f t="shared" si="1"/>
        <v>3854.9999999999982</v>
      </c>
    </row>
    <row r="46" spans="1:5" x14ac:dyDescent="0.2">
      <c r="A46" s="244">
        <v>16</v>
      </c>
      <c r="B46" s="311" t="s">
        <v>97</v>
      </c>
      <c r="C46" s="312" t="s">
        <v>71</v>
      </c>
      <c r="D46" s="246">
        <v>182.3</v>
      </c>
      <c r="E46" s="315">
        <f t="shared" si="1"/>
        <v>3825</v>
      </c>
    </row>
    <row r="47" spans="1:5" x14ac:dyDescent="0.2">
      <c r="A47" s="244">
        <v>17</v>
      </c>
      <c r="B47" s="311" t="s">
        <v>16</v>
      </c>
      <c r="C47" s="312" t="s">
        <v>62</v>
      </c>
      <c r="D47" s="246">
        <v>181.95</v>
      </c>
      <c r="E47" s="315">
        <f t="shared" si="1"/>
        <v>3789.9999999999982</v>
      </c>
    </row>
    <row r="48" spans="1:5" x14ac:dyDescent="0.2">
      <c r="A48" s="244">
        <v>18</v>
      </c>
      <c r="B48" s="311" t="s">
        <v>22</v>
      </c>
      <c r="C48" s="312" t="s">
        <v>63</v>
      </c>
      <c r="D48" s="246">
        <v>181.55</v>
      </c>
      <c r="E48" s="315">
        <f t="shared" si="1"/>
        <v>3750</v>
      </c>
    </row>
    <row r="49" spans="1:5" x14ac:dyDescent="0.2">
      <c r="A49" s="244">
        <v>19</v>
      </c>
      <c r="B49" s="311" t="s">
        <v>31</v>
      </c>
      <c r="C49" s="312" t="s">
        <v>64</v>
      </c>
      <c r="D49" s="246">
        <v>180.05</v>
      </c>
      <c r="E49" s="315">
        <f t="shared" si="1"/>
        <v>3600</v>
      </c>
    </row>
    <row r="50" spans="1:5" x14ac:dyDescent="0.2">
      <c r="A50" s="244">
        <v>20</v>
      </c>
      <c r="B50" s="311" t="s">
        <v>19</v>
      </c>
      <c r="C50" s="312" t="s">
        <v>72</v>
      </c>
      <c r="D50" s="246">
        <v>179.15</v>
      </c>
      <c r="E50" s="315">
        <f t="shared" si="1"/>
        <v>3509.9999999999991</v>
      </c>
    </row>
    <row r="51" spans="1:5" x14ac:dyDescent="0.2">
      <c r="A51" s="244">
        <v>21</v>
      </c>
      <c r="B51" s="311" t="s">
        <v>16</v>
      </c>
      <c r="C51" s="312" t="s">
        <v>65</v>
      </c>
      <c r="D51" s="246">
        <v>178.85</v>
      </c>
      <c r="E51" s="315">
        <f t="shared" si="1"/>
        <v>3479.9999999999982</v>
      </c>
    </row>
    <row r="52" spans="1:5" x14ac:dyDescent="0.2">
      <c r="A52" s="244">
        <v>22</v>
      </c>
      <c r="B52" s="311" t="s">
        <v>19</v>
      </c>
      <c r="C52" s="312" t="s">
        <v>73</v>
      </c>
      <c r="D52" s="246">
        <v>177.25</v>
      </c>
      <c r="E52" s="315">
        <f t="shared" si="1"/>
        <v>3319.9999999999991</v>
      </c>
    </row>
    <row r="53" spans="1:5" x14ac:dyDescent="0.2">
      <c r="A53" s="244">
        <v>23</v>
      </c>
      <c r="B53" s="311" t="s">
        <v>22</v>
      </c>
      <c r="C53" s="312" t="s">
        <v>74</v>
      </c>
      <c r="D53" s="246">
        <v>174.3</v>
      </c>
      <c r="E53" s="315">
        <f t="shared" si="1"/>
        <v>3025</v>
      </c>
    </row>
    <row r="54" spans="1:5" x14ac:dyDescent="0.2">
      <c r="A54" s="244">
        <v>24</v>
      </c>
      <c r="B54" s="311" t="s">
        <v>16</v>
      </c>
      <c r="C54" s="312" t="s">
        <v>66</v>
      </c>
      <c r="D54" s="246">
        <v>173.9</v>
      </c>
      <c r="E54" s="315">
        <f t="shared" si="1"/>
        <v>2984.9999999999991</v>
      </c>
    </row>
    <row r="55" spans="1:5" x14ac:dyDescent="0.2">
      <c r="A55" s="244">
        <v>25</v>
      </c>
      <c r="B55" s="311" t="s">
        <v>22</v>
      </c>
      <c r="C55" s="312" t="s">
        <v>75</v>
      </c>
      <c r="D55" s="246">
        <v>173.55</v>
      </c>
      <c r="E55" s="315">
        <f t="shared" si="1"/>
        <v>2950</v>
      </c>
    </row>
    <row r="56" spans="1:5" x14ac:dyDescent="0.2">
      <c r="A56" s="244">
        <v>26</v>
      </c>
      <c r="B56" s="311" t="s">
        <v>22</v>
      </c>
      <c r="C56" s="312" t="s">
        <v>76</v>
      </c>
      <c r="D56" s="246">
        <v>172.7</v>
      </c>
      <c r="E56" s="315">
        <f t="shared" si="1"/>
        <v>2864.9999999999982</v>
      </c>
    </row>
    <row r="57" spans="1:5" x14ac:dyDescent="0.2">
      <c r="A57" s="244">
        <v>27</v>
      </c>
      <c r="B57" s="311" t="s">
        <v>19</v>
      </c>
      <c r="C57" s="312" t="s">
        <v>77</v>
      </c>
      <c r="D57" s="246">
        <v>171</v>
      </c>
      <c r="E57" s="315">
        <f t="shared" si="1"/>
        <v>2694.9999999999991</v>
      </c>
    </row>
    <row r="58" spans="1:5" x14ac:dyDescent="0.2">
      <c r="A58" s="244">
        <v>28</v>
      </c>
      <c r="B58" s="311" t="s">
        <v>19</v>
      </c>
      <c r="C58" s="312" t="s">
        <v>78</v>
      </c>
      <c r="D58" s="246">
        <v>170</v>
      </c>
      <c r="E58" s="315">
        <f t="shared" si="1"/>
        <v>2594.9999999999991</v>
      </c>
    </row>
    <row r="59" spans="1:5" x14ac:dyDescent="0.2">
      <c r="A59" s="244">
        <v>29</v>
      </c>
      <c r="B59" s="311" t="s">
        <v>19</v>
      </c>
      <c r="C59" s="312" t="s">
        <v>79</v>
      </c>
      <c r="D59" s="246">
        <v>169.85</v>
      </c>
      <c r="E59" s="315">
        <f t="shared" si="1"/>
        <v>2579.9999999999982</v>
      </c>
    </row>
    <row r="60" spans="1:5" x14ac:dyDescent="0.2">
      <c r="A60" s="244">
        <v>30</v>
      </c>
      <c r="B60" s="311"/>
      <c r="C60" s="312" t="s">
        <v>80</v>
      </c>
      <c r="D60" s="246">
        <v>167.85</v>
      </c>
      <c r="E60" s="315">
        <f t="shared" si="1"/>
        <v>2379.9999999999982</v>
      </c>
    </row>
    <row r="61" spans="1:5" x14ac:dyDescent="0.2">
      <c r="A61" s="244">
        <v>31</v>
      </c>
      <c r="B61" s="311" t="s">
        <v>16</v>
      </c>
      <c r="C61" s="312" t="s">
        <v>68</v>
      </c>
      <c r="D61" s="246">
        <v>167.1</v>
      </c>
      <c r="E61" s="315">
        <f t="shared" si="1"/>
        <v>2304.9999999999982</v>
      </c>
    </row>
    <row r="62" spans="1:5" x14ac:dyDescent="0.2">
      <c r="A62" s="244">
        <v>32</v>
      </c>
      <c r="B62" s="311" t="s">
        <v>16</v>
      </c>
      <c r="C62" s="312" t="s">
        <v>90</v>
      </c>
      <c r="D62" s="246">
        <v>164.6</v>
      </c>
      <c r="E62" s="315">
        <f t="shared" si="1"/>
        <v>2054.9999999999982</v>
      </c>
    </row>
    <row r="63" spans="1:5" x14ac:dyDescent="0.2">
      <c r="A63" s="244">
        <v>33</v>
      </c>
      <c r="B63" s="248" t="s">
        <v>22</v>
      </c>
      <c r="C63" s="248" t="s">
        <v>724</v>
      </c>
      <c r="D63" s="250">
        <v>164.35</v>
      </c>
      <c r="E63" s="315">
        <f t="shared" si="1"/>
        <v>2029.9999999999982</v>
      </c>
    </row>
    <row r="64" spans="1:5" x14ac:dyDescent="0.2">
      <c r="A64" s="244">
        <v>34</v>
      </c>
      <c r="B64" s="311" t="s">
        <v>24</v>
      </c>
      <c r="C64" s="312" t="s">
        <v>81</v>
      </c>
      <c r="D64" s="246">
        <v>164.35</v>
      </c>
      <c r="E64" s="315">
        <f t="shared" si="1"/>
        <v>2029.9999999999982</v>
      </c>
    </row>
    <row r="65" spans="1:5" x14ac:dyDescent="0.2">
      <c r="A65" s="244">
        <v>35</v>
      </c>
      <c r="B65" s="311" t="s">
        <v>97</v>
      </c>
      <c r="C65" s="312" t="s">
        <v>82</v>
      </c>
      <c r="D65" s="246">
        <v>162.80000000000001</v>
      </c>
      <c r="E65" s="315">
        <f t="shared" si="1"/>
        <v>1875</v>
      </c>
    </row>
    <row r="66" spans="1:5" x14ac:dyDescent="0.2">
      <c r="A66" s="244">
        <v>36</v>
      </c>
      <c r="B66" s="311" t="s">
        <v>22</v>
      </c>
      <c r="C66" s="312" t="s">
        <v>67</v>
      </c>
      <c r="D66" s="246">
        <v>162.69999999999999</v>
      </c>
      <c r="E66" s="315">
        <f t="shared" si="1"/>
        <v>1864.9999999999982</v>
      </c>
    </row>
    <row r="67" spans="1:5" x14ac:dyDescent="0.2">
      <c r="A67" s="244">
        <v>37</v>
      </c>
      <c r="B67" s="311" t="s">
        <v>97</v>
      </c>
      <c r="C67" s="312" t="s">
        <v>83</v>
      </c>
      <c r="D67" s="246">
        <v>160.94999999999999</v>
      </c>
      <c r="E67" s="315">
        <f t="shared" si="1"/>
        <v>1689.9999999999982</v>
      </c>
    </row>
    <row r="68" spans="1:5" x14ac:dyDescent="0.2">
      <c r="A68" s="244">
        <v>38</v>
      </c>
      <c r="B68" s="311" t="s">
        <v>19</v>
      </c>
      <c r="C68" s="312" t="s">
        <v>84</v>
      </c>
      <c r="D68" s="246">
        <v>159.5</v>
      </c>
      <c r="E68" s="315">
        <f t="shared" si="1"/>
        <v>1544.9999999999991</v>
      </c>
    </row>
    <row r="69" spans="1:5" x14ac:dyDescent="0.2">
      <c r="A69" s="244">
        <v>39</v>
      </c>
      <c r="B69" s="311" t="s">
        <v>19</v>
      </c>
      <c r="C69" s="312" t="s">
        <v>85</v>
      </c>
      <c r="D69" s="246">
        <v>158.75</v>
      </c>
      <c r="E69" s="315">
        <f t="shared" si="1"/>
        <v>1469.9999999999991</v>
      </c>
    </row>
    <row r="70" spans="1:5" x14ac:dyDescent="0.2">
      <c r="A70" s="244">
        <v>40</v>
      </c>
      <c r="B70" s="311" t="s">
        <v>97</v>
      </c>
      <c r="C70" s="312" t="s">
        <v>86</v>
      </c>
      <c r="D70" s="246">
        <v>157.69999999999999</v>
      </c>
      <c r="E70" s="315">
        <f t="shared" si="1"/>
        <v>1364.9999999999982</v>
      </c>
    </row>
    <row r="71" spans="1:5" x14ac:dyDescent="0.2">
      <c r="A71" s="244">
        <v>41</v>
      </c>
      <c r="B71" s="311" t="s">
        <v>16</v>
      </c>
      <c r="C71" s="312" t="s">
        <v>69</v>
      </c>
      <c r="D71" s="246">
        <v>155.94999999999999</v>
      </c>
      <c r="E71" s="315">
        <f t="shared" si="1"/>
        <v>1189.9999999999982</v>
      </c>
    </row>
    <row r="72" spans="1:5" x14ac:dyDescent="0.2">
      <c r="A72" s="244">
        <v>42</v>
      </c>
      <c r="B72" s="311" t="s">
        <v>22</v>
      </c>
      <c r="C72" s="312" t="s">
        <v>87</v>
      </c>
      <c r="D72" s="246">
        <v>149</v>
      </c>
      <c r="E72" s="315">
        <v>500</v>
      </c>
    </row>
    <row r="73" spans="1:5" x14ac:dyDescent="0.2">
      <c r="A73" s="244">
        <v>43</v>
      </c>
      <c r="B73" s="311" t="s">
        <v>31</v>
      </c>
      <c r="C73" s="312" t="s">
        <v>88</v>
      </c>
      <c r="D73" s="246">
        <v>148.85</v>
      </c>
      <c r="E73" s="315">
        <v>500</v>
      </c>
    </row>
    <row r="74" spans="1:5" ht="17" thickBot="1" x14ac:dyDescent="0.25">
      <c r="A74" s="254">
        <v>44</v>
      </c>
      <c r="B74" s="313" t="s">
        <v>16</v>
      </c>
      <c r="C74" s="314" t="s">
        <v>91</v>
      </c>
      <c r="D74" s="256">
        <v>124.75</v>
      </c>
      <c r="E74" s="316">
        <v>500</v>
      </c>
    </row>
  </sheetData>
  <sheetProtection password="FD28" sheet="1" objects="1" scenarios="1"/>
  <sortState ref="B32:E73">
    <sortCondition descending="1" ref="D32:D73"/>
  </sortState>
  <mergeCells count="2">
    <mergeCell ref="A1:E1"/>
    <mergeCell ref="A29:E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activeCell="D32" sqref="D32"/>
    </sheetView>
  </sheetViews>
  <sheetFormatPr baseColWidth="10" defaultRowHeight="16" x14ac:dyDescent="0.2"/>
  <cols>
    <col min="3" max="3" width="21.83203125" bestFit="1" customWidth="1"/>
    <col min="4" max="4" width="7.6640625" bestFit="1" customWidth="1"/>
    <col min="6" max="6" width="12.83203125" bestFit="1" customWidth="1"/>
  </cols>
  <sheetData>
    <row r="1" spans="1:9" ht="17" thickBot="1" x14ac:dyDescent="0.25">
      <c r="A1" s="669" t="s">
        <v>10</v>
      </c>
      <c r="B1" s="670"/>
      <c r="C1" s="670"/>
      <c r="D1" s="670"/>
      <c r="E1" s="671"/>
      <c r="F1" s="417" t="s">
        <v>18</v>
      </c>
      <c r="G1" s="417">
        <v>10000</v>
      </c>
      <c r="H1" s="417"/>
      <c r="I1" s="417"/>
    </row>
    <row r="2" spans="1:9" x14ac:dyDescent="0.2">
      <c r="A2" s="331" t="s">
        <v>1</v>
      </c>
      <c r="B2" s="332" t="s">
        <v>5</v>
      </c>
      <c r="C2" s="332" t="s">
        <v>4</v>
      </c>
      <c r="D2" s="332" t="s">
        <v>9</v>
      </c>
      <c r="E2" s="333" t="s">
        <v>8</v>
      </c>
    </row>
    <row r="3" spans="1:9" x14ac:dyDescent="0.2">
      <c r="A3" s="12">
        <v>1</v>
      </c>
      <c r="B3" s="387" t="s">
        <v>16</v>
      </c>
      <c r="C3" s="387" t="s">
        <v>102</v>
      </c>
      <c r="D3" s="7">
        <v>185.11</v>
      </c>
      <c r="E3" s="13">
        <f t="shared" ref="E3:E28" si="0">G$1-((D$3-D3)*100)</f>
        <v>10000</v>
      </c>
      <c r="F3" s="3"/>
      <c r="G3" s="3"/>
    </row>
    <row r="4" spans="1:9" x14ac:dyDescent="0.2">
      <c r="A4" s="14">
        <v>2</v>
      </c>
      <c r="B4" s="384" t="s">
        <v>19</v>
      </c>
      <c r="C4" s="384" t="s">
        <v>20</v>
      </c>
      <c r="D4" s="8">
        <v>180.28</v>
      </c>
      <c r="E4" s="13">
        <f t="shared" si="0"/>
        <v>9516.9999999999982</v>
      </c>
    </row>
    <row r="5" spans="1:9" x14ac:dyDescent="0.2">
      <c r="A5" s="14">
        <v>3</v>
      </c>
      <c r="B5" s="384" t="s">
        <v>19</v>
      </c>
      <c r="C5" s="384" t="s">
        <v>27</v>
      </c>
      <c r="D5" s="8">
        <v>176.06</v>
      </c>
      <c r="E5" s="13">
        <f t="shared" si="0"/>
        <v>9094.9999999999982</v>
      </c>
    </row>
    <row r="6" spans="1:9" x14ac:dyDescent="0.2">
      <c r="A6" s="14">
        <v>4</v>
      </c>
      <c r="B6" s="384" t="s">
        <v>16</v>
      </c>
      <c r="C6" s="384" t="s">
        <v>17</v>
      </c>
      <c r="D6" s="8">
        <v>175.22</v>
      </c>
      <c r="E6" s="13">
        <f t="shared" si="0"/>
        <v>9010.9999999999982</v>
      </c>
    </row>
    <row r="7" spans="1:9" x14ac:dyDescent="0.2">
      <c r="A7" s="14">
        <v>5</v>
      </c>
      <c r="B7" s="384" t="s">
        <v>22</v>
      </c>
      <c r="C7" s="384" t="s">
        <v>26</v>
      </c>
      <c r="D7" s="8">
        <v>171.39</v>
      </c>
      <c r="E7" s="13">
        <f t="shared" si="0"/>
        <v>8627.9999999999964</v>
      </c>
    </row>
    <row r="8" spans="1:9" x14ac:dyDescent="0.2">
      <c r="A8" s="14">
        <v>6</v>
      </c>
      <c r="B8" s="384" t="s">
        <v>22</v>
      </c>
      <c r="C8" s="384" t="s">
        <v>21</v>
      </c>
      <c r="D8" s="8">
        <v>169.56</v>
      </c>
      <c r="E8" s="13">
        <f t="shared" si="0"/>
        <v>8444.9999999999982</v>
      </c>
    </row>
    <row r="9" spans="1:9" x14ac:dyDescent="0.2">
      <c r="A9" s="14">
        <v>7</v>
      </c>
      <c r="B9" s="384" t="s">
        <v>16</v>
      </c>
      <c r="C9" s="384" t="s">
        <v>35</v>
      </c>
      <c r="D9" s="8">
        <v>168.61</v>
      </c>
      <c r="E9" s="13">
        <f t="shared" si="0"/>
        <v>8350</v>
      </c>
    </row>
    <row r="10" spans="1:9" x14ac:dyDescent="0.2">
      <c r="A10" s="14">
        <v>8</v>
      </c>
      <c r="B10" s="384" t="s">
        <v>97</v>
      </c>
      <c r="C10" s="384" t="s">
        <v>38</v>
      </c>
      <c r="D10" s="8">
        <v>168.61</v>
      </c>
      <c r="E10" s="13">
        <f t="shared" si="0"/>
        <v>8350</v>
      </c>
    </row>
    <row r="11" spans="1:9" x14ac:dyDescent="0.2">
      <c r="A11" s="14">
        <v>9</v>
      </c>
      <c r="B11" s="384" t="s">
        <v>16</v>
      </c>
      <c r="C11" s="384" t="s">
        <v>23</v>
      </c>
      <c r="D11" s="8">
        <v>162.72</v>
      </c>
      <c r="E11" s="13">
        <f t="shared" si="0"/>
        <v>7760.9999999999982</v>
      </c>
    </row>
    <row r="12" spans="1:9" x14ac:dyDescent="0.2">
      <c r="A12" s="14">
        <v>10</v>
      </c>
      <c r="B12" s="384" t="s">
        <v>97</v>
      </c>
      <c r="C12" s="384" t="s">
        <v>25</v>
      </c>
      <c r="D12" s="8">
        <v>162.33000000000001</v>
      </c>
      <c r="E12" s="13">
        <f t="shared" si="0"/>
        <v>7722</v>
      </c>
    </row>
    <row r="13" spans="1:9" x14ac:dyDescent="0.2">
      <c r="A13" s="14">
        <v>11</v>
      </c>
      <c r="B13" s="384" t="s">
        <v>22</v>
      </c>
      <c r="C13" s="385" t="s">
        <v>46</v>
      </c>
      <c r="D13" s="8">
        <v>157.38999999999999</v>
      </c>
      <c r="E13" s="13">
        <f t="shared" si="0"/>
        <v>7227.9999999999973</v>
      </c>
    </row>
    <row r="14" spans="1:9" x14ac:dyDescent="0.2">
      <c r="A14" s="14">
        <v>12</v>
      </c>
      <c r="B14" s="384" t="s">
        <v>22</v>
      </c>
      <c r="C14" s="384" t="s">
        <v>30</v>
      </c>
      <c r="D14" s="8">
        <v>156.5</v>
      </c>
      <c r="E14" s="13">
        <f t="shared" si="0"/>
        <v>7138.9999999999982</v>
      </c>
    </row>
    <row r="15" spans="1:9" x14ac:dyDescent="0.2">
      <c r="A15" s="14">
        <v>13</v>
      </c>
      <c r="B15" s="384" t="s">
        <v>16</v>
      </c>
      <c r="C15" s="385" t="s">
        <v>37</v>
      </c>
      <c r="D15" s="8">
        <v>155.94</v>
      </c>
      <c r="E15" s="13">
        <f t="shared" si="0"/>
        <v>7082.9999999999982</v>
      </c>
    </row>
    <row r="16" spans="1:9" x14ac:dyDescent="0.2">
      <c r="A16" s="14">
        <v>14</v>
      </c>
      <c r="B16" s="384" t="s">
        <v>19</v>
      </c>
      <c r="C16" s="385" t="s">
        <v>681</v>
      </c>
      <c r="D16" s="8">
        <v>155.11000000000001</v>
      </c>
      <c r="E16" s="13">
        <f t="shared" si="0"/>
        <v>7000</v>
      </c>
    </row>
    <row r="17" spans="1:5" x14ac:dyDescent="0.2">
      <c r="A17" s="14">
        <v>15</v>
      </c>
      <c r="B17" s="384" t="s">
        <v>31</v>
      </c>
      <c r="C17" s="385" t="s">
        <v>116</v>
      </c>
      <c r="D17" s="8">
        <v>153.78</v>
      </c>
      <c r="E17" s="13">
        <f t="shared" si="0"/>
        <v>6866.9999999999982</v>
      </c>
    </row>
    <row r="18" spans="1:5" x14ac:dyDescent="0.2">
      <c r="A18" s="14">
        <v>16</v>
      </c>
      <c r="B18" s="384" t="s">
        <v>19</v>
      </c>
      <c r="C18" s="384" t="s">
        <v>104</v>
      </c>
      <c r="D18" s="8">
        <v>150.88999999999999</v>
      </c>
      <c r="E18" s="13">
        <f t="shared" si="0"/>
        <v>6577.9999999999973</v>
      </c>
    </row>
    <row r="19" spans="1:5" x14ac:dyDescent="0.2">
      <c r="A19" s="14">
        <v>17</v>
      </c>
      <c r="B19" s="384" t="s">
        <v>107</v>
      </c>
      <c r="C19" s="385" t="s">
        <v>105</v>
      </c>
      <c r="D19" s="8">
        <v>150.11000000000001</v>
      </c>
      <c r="E19" s="13">
        <f t="shared" si="0"/>
        <v>6500</v>
      </c>
    </row>
    <row r="20" spans="1:5" x14ac:dyDescent="0.2">
      <c r="A20" s="14">
        <v>18</v>
      </c>
      <c r="B20" s="384" t="s">
        <v>16</v>
      </c>
      <c r="C20" s="385" t="s">
        <v>42</v>
      </c>
      <c r="D20" s="8">
        <v>147.16999999999999</v>
      </c>
      <c r="E20" s="13">
        <f t="shared" si="0"/>
        <v>6205.9999999999973</v>
      </c>
    </row>
    <row r="21" spans="1:5" x14ac:dyDescent="0.2">
      <c r="A21" s="14">
        <v>19</v>
      </c>
      <c r="B21" s="384" t="s">
        <v>16</v>
      </c>
      <c r="C21" s="385" t="s">
        <v>40</v>
      </c>
      <c r="D21" s="8">
        <v>144.72</v>
      </c>
      <c r="E21" s="13">
        <f t="shared" si="0"/>
        <v>5960.9999999999982</v>
      </c>
    </row>
    <row r="22" spans="1:5" x14ac:dyDescent="0.2">
      <c r="A22" s="14">
        <v>20</v>
      </c>
      <c r="B22" s="384" t="s">
        <v>16</v>
      </c>
      <c r="C22" s="385" t="s">
        <v>43</v>
      </c>
      <c r="D22" s="8">
        <v>137.44</v>
      </c>
      <c r="E22" s="13">
        <f t="shared" si="0"/>
        <v>5232.9999999999982</v>
      </c>
    </row>
    <row r="23" spans="1:5" x14ac:dyDescent="0.2">
      <c r="A23" s="14">
        <v>21</v>
      </c>
      <c r="B23" s="384" t="s">
        <v>16</v>
      </c>
      <c r="C23" s="385" t="s">
        <v>41</v>
      </c>
      <c r="D23" s="8">
        <v>134.5</v>
      </c>
      <c r="E23" s="13">
        <f t="shared" si="0"/>
        <v>4938.9999999999982</v>
      </c>
    </row>
    <row r="24" spans="1:5" x14ac:dyDescent="0.2">
      <c r="A24" s="14">
        <v>22</v>
      </c>
      <c r="B24" s="384" t="s">
        <v>16</v>
      </c>
      <c r="C24" s="385" t="s">
        <v>45</v>
      </c>
      <c r="D24" s="8">
        <v>132.5</v>
      </c>
      <c r="E24" s="13">
        <f t="shared" si="0"/>
        <v>4738.9999999999982</v>
      </c>
    </row>
    <row r="25" spans="1:5" x14ac:dyDescent="0.2">
      <c r="A25" s="14">
        <v>23</v>
      </c>
      <c r="B25" s="384" t="s">
        <v>16</v>
      </c>
      <c r="C25" s="385" t="s">
        <v>345</v>
      </c>
      <c r="D25" s="8">
        <v>130.88999999999999</v>
      </c>
      <c r="E25" s="13">
        <f t="shared" si="0"/>
        <v>4577.9999999999973</v>
      </c>
    </row>
    <row r="26" spans="1:5" x14ac:dyDescent="0.2">
      <c r="A26" s="14">
        <v>24</v>
      </c>
      <c r="B26" s="384" t="s">
        <v>16</v>
      </c>
      <c r="C26" s="385" t="s">
        <v>683</v>
      </c>
      <c r="D26" s="8">
        <v>114.39</v>
      </c>
      <c r="E26" s="13">
        <f t="shared" si="0"/>
        <v>2927.9999999999991</v>
      </c>
    </row>
    <row r="27" spans="1:5" x14ac:dyDescent="0.2">
      <c r="A27" s="14">
        <v>25</v>
      </c>
      <c r="B27" s="384" t="s">
        <v>19</v>
      </c>
      <c r="C27" s="384" t="s">
        <v>28</v>
      </c>
      <c r="D27" s="8">
        <f>1920/18</f>
        <v>106.66666666666667</v>
      </c>
      <c r="E27" s="405">
        <f t="shared" si="0"/>
        <v>2155.6666666666661</v>
      </c>
    </row>
    <row r="28" spans="1:5" x14ac:dyDescent="0.2">
      <c r="A28" s="14">
        <v>26</v>
      </c>
      <c r="B28" s="384" t="s">
        <v>16</v>
      </c>
      <c r="C28" s="384" t="s">
        <v>103</v>
      </c>
      <c r="D28" s="8">
        <f>1881/18</f>
        <v>104.5</v>
      </c>
      <c r="E28" s="13">
        <f t="shared" si="0"/>
        <v>1938.9999999999982</v>
      </c>
    </row>
    <row r="29" spans="1:5" x14ac:dyDescent="0.2">
      <c r="A29" s="14">
        <v>27</v>
      </c>
      <c r="B29" s="384" t="s">
        <v>97</v>
      </c>
      <c r="C29" s="385" t="s">
        <v>694</v>
      </c>
      <c r="D29" s="8">
        <f>1306/18</f>
        <v>72.555555555555557</v>
      </c>
      <c r="E29" s="13">
        <v>500</v>
      </c>
    </row>
    <row r="30" spans="1:5" x14ac:dyDescent="0.2">
      <c r="A30" s="509">
        <v>28</v>
      </c>
      <c r="B30" s="510" t="s">
        <v>97</v>
      </c>
      <c r="C30" s="511" t="s">
        <v>682</v>
      </c>
      <c r="D30" s="512">
        <f>931/18</f>
        <v>51.722222222222221</v>
      </c>
      <c r="E30" s="513">
        <v>500</v>
      </c>
    </row>
    <row r="31" spans="1:5" x14ac:dyDescent="0.2">
      <c r="A31" s="509">
        <v>29</v>
      </c>
      <c r="B31" s="510" t="s">
        <v>19</v>
      </c>
      <c r="C31" s="511" t="s">
        <v>722</v>
      </c>
      <c r="D31" s="512">
        <f>814/18</f>
        <v>45.222222222222221</v>
      </c>
      <c r="E31" s="513">
        <v>500</v>
      </c>
    </row>
    <row r="32" spans="1:5" ht="17" thickBot="1" x14ac:dyDescent="0.25">
      <c r="A32" s="15">
        <v>30</v>
      </c>
      <c r="B32" s="386" t="s">
        <v>16</v>
      </c>
      <c r="C32" s="388" t="s">
        <v>721</v>
      </c>
      <c r="D32" s="18">
        <f>797/18</f>
        <v>44.277777777777779</v>
      </c>
      <c r="E32" s="32">
        <v>500</v>
      </c>
    </row>
    <row r="33" spans="1:7" ht="17" thickBot="1" x14ac:dyDescent="0.25">
      <c r="A33" s="39"/>
      <c r="B33" s="40"/>
      <c r="C33" s="40"/>
      <c r="D33" s="41"/>
      <c r="E33" s="42"/>
    </row>
    <row r="34" spans="1:7" ht="17" thickBot="1" x14ac:dyDescent="0.25">
      <c r="A34" s="672" t="s">
        <v>12</v>
      </c>
      <c r="B34" s="673"/>
      <c r="C34" s="673"/>
      <c r="D34" s="673"/>
      <c r="E34" s="674"/>
      <c r="F34" s="417" t="s">
        <v>18</v>
      </c>
      <c r="G34" s="417">
        <v>10000</v>
      </c>
    </row>
    <row r="35" spans="1:7" ht="17" thickBot="1" x14ac:dyDescent="0.25">
      <c r="A35" s="36" t="s">
        <v>1</v>
      </c>
      <c r="B35" s="37" t="s">
        <v>5</v>
      </c>
      <c r="C35" s="37" t="s">
        <v>4</v>
      </c>
      <c r="D35" s="37" t="s">
        <v>9</v>
      </c>
      <c r="E35" s="38" t="s">
        <v>8</v>
      </c>
    </row>
    <row r="36" spans="1:7" x14ac:dyDescent="0.2">
      <c r="A36" s="379">
        <v>1</v>
      </c>
      <c r="B36" s="382" t="s">
        <v>19</v>
      </c>
      <c r="C36" s="383" t="s">
        <v>49</v>
      </c>
      <c r="D36" s="380">
        <v>201.94</v>
      </c>
      <c r="E36" s="381">
        <f t="shared" ref="E36" si="1">G$1-((D$36-D36)*100)</f>
        <v>10000</v>
      </c>
    </row>
    <row r="37" spans="1:7" x14ac:dyDescent="0.2">
      <c r="A37" s="14">
        <v>2</v>
      </c>
      <c r="B37" s="384" t="s">
        <v>16</v>
      </c>
      <c r="C37" s="385" t="s">
        <v>53</v>
      </c>
      <c r="D37" s="8">
        <v>196.61</v>
      </c>
      <c r="E37" s="13">
        <f t="shared" ref="E37:E68" si="2">G$1-((D$36-D37)*100)</f>
        <v>9467.0000000000018</v>
      </c>
    </row>
    <row r="38" spans="1:7" x14ac:dyDescent="0.2">
      <c r="A38" s="14">
        <v>3</v>
      </c>
      <c r="B38" s="384" t="s">
        <v>16</v>
      </c>
      <c r="C38" s="385" t="s">
        <v>50</v>
      </c>
      <c r="D38" s="8">
        <v>194.89</v>
      </c>
      <c r="E38" s="13">
        <f t="shared" si="2"/>
        <v>9294.9999999999982</v>
      </c>
    </row>
    <row r="39" spans="1:7" x14ac:dyDescent="0.2">
      <c r="A39" s="14">
        <v>4</v>
      </c>
      <c r="B39" s="384" t="s">
        <v>19</v>
      </c>
      <c r="C39" s="385" t="s">
        <v>54</v>
      </c>
      <c r="D39" s="8">
        <v>192.78</v>
      </c>
      <c r="E39" s="13">
        <f t="shared" si="2"/>
        <v>9084</v>
      </c>
    </row>
    <row r="40" spans="1:7" x14ac:dyDescent="0.2">
      <c r="A40" s="14">
        <v>5</v>
      </c>
      <c r="B40" s="384" t="s">
        <v>19</v>
      </c>
      <c r="C40" s="385" t="s">
        <v>51</v>
      </c>
      <c r="D40" s="8">
        <v>188.67</v>
      </c>
      <c r="E40" s="13">
        <f t="shared" si="2"/>
        <v>8673</v>
      </c>
    </row>
    <row r="41" spans="1:7" x14ac:dyDescent="0.2">
      <c r="A41" s="14">
        <v>6</v>
      </c>
      <c r="B41" s="384" t="s">
        <v>16</v>
      </c>
      <c r="C41" s="385" t="s">
        <v>52</v>
      </c>
      <c r="D41" s="8">
        <v>187.78</v>
      </c>
      <c r="E41" s="13">
        <f t="shared" si="2"/>
        <v>8584</v>
      </c>
    </row>
    <row r="42" spans="1:7" x14ac:dyDescent="0.2">
      <c r="A42" s="14">
        <v>7</v>
      </c>
      <c r="B42" s="384" t="s">
        <v>16</v>
      </c>
      <c r="C42" s="385" t="s">
        <v>60</v>
      </c>
      <c r="D42" s="8">
        <v>187</v>
      </c>
      <c r="E42" s="13">
        <f t="shared" si="2"/>
        <v>8506</v>
      </c>
    </row>
    <row r="43" spans="1:7" x14ac:dyDescent="0.2">
      <c r="A43" s="14">
        <v>8</v>
      </c>
      <c r="B43" s="384" t="s">
        <v>19</v>
      </c>
      <c r="C43" s="385" t="s">
        <v>668</v>
      </c>
      <c r="D43" s="8">
        <v>186.17</v>
      </c>
      <c r="E43" s="13">
        <f t="shared" si="2"/>
        <v>8423</v>
      </c>
    </row>
    <row r="44" spans="1:7" x14ac:dyDescent="0.2">
      <c r="A44" s="14">
        <v>9</v>
      </c>
      <c r="B44" s="384" t="s">
        <v>22</v>
      </c>
      <c r="C44" s="385" t="s">
        <v>56</v>
      </c>
      <c r="D44" s="8">
        <v>186.17</v>
      </c>
      <c r="E44" s="13">
        <f t="shared" si="2"/>
        <v>8423</v>
      </c>
    </row>
    <row r="45" spans="1:7" x14ac:dyDescent="0.2">
      <c r="A45" s="14">
        <v>10</v>
      </c>
      <c r="B45" s="384" t="s">
        <v>16</v>
      </c>
      <c r="C45" s="385" t="s">
        <v>62</v>
      </c>
      <c r="D45" s="8">
        <v>185.06</v>
      </c>
      <c r="E45" s="13">
        <f t="shared" si="2"/>
        <v>8312</v>
      </c>
    </row>
    <row r="46" spans="1:7" x14ac:dyDescent="0.2">
      <c r="A46" s="14">
        <v>11</v>
      </c>
      <c r="B46" s="384" t="s">
        <v>31</v>
      </c>
      <c r="C46" s="385" t="s">
        <v>59</v>
      </c>
      <c r="D46" s="8">
        <v>185</v>
      </c>
      <c r="E46" s="13">
        <f t="shared" si="2"/>
        <v>8306</v>
      </c>
    </row>
    <row r="47" spans="1:7" x14ac:dyDescent="0.2">
      <c r="A47" s="14">
        <v>12</v>
      </c>
      <c r="B47" s="384" t="s">
        <v>19</v>
      </c>
      <c r="C47" s="385" t="s">
        <v>210</v>
      </c>
      <c r="D47" s="8">
        <v>184.94</v>
      </c>
      <c r="E47" s="13">
        <f t="shared" si="2"/>
        <v>8300</v>
      </c>
    </row>
    <row r="48" spans="1:7" x14ac:dyDescent="0.2">
      <c r="A48" s="14">
        <v>13</v>
      </c>
      <c r="B48" s="384" t="s">
        <v>19</v>
      </c>
      <c r="C48" s="385" t="s">
        <v>58</v>
      </c>
      <c r="D48" s="8">
        <v>183.39</v>
      </c>
      <c r="E48" s="13">
        <f t="shared" si="2"/>
        <v>8144.9999999999991</v>
      </c>
    </row>
    <row r="49" spans="1:5" x14ac:dyDescent="0.2">
      <c r="A49" s="14">
        <v>14</v>
      </c>
      <c r="B49" s="384" t="s">
        <v>16</v>
      </c>
      <c r="C49" s="385" t="s">
        <v>66</v>
      </c>
      <c r="D49" s="8">
        <v>179.22</v>
      </c>
      <c r="E49" s="13">
        <f t="shared" si="2"/>
        <v>7728</v>
      </c>
    </row>
    <row r="50" spans="1:5" x14ac:dyDescent="0.2">
      <c r="A50" s="14">
        <v>15</v>
      </c>
      <c r="B50" s="384" t="s">
        <v>31</v>
      </c>
      <c r="C50" s="385" t="s">
        <v>61</v>
      </c>
      <c r="D50" s="8">
        <v>179.17</v>
      </c>
      <c r="E50" s="13">
        <f t="shared" si="2"/>
        <v>7722.9999999999991</v>
      </c>
    </row>
    <row r="51" spans="1:5" x14ac:dyDescent="0.2">
      <c r="A51" s="14">
        <v>16</v>
      </c>
      <c r="B51" s="384" t="s">
        <v>19</v>
      </c>
      <c r="C51" s="385" t="s">
        <v>669</v>
      </c>
      <c r="D51" s="8">
        <v>178.06</v>
      </c>
      <c r="E51" s="13">
        <f t="shared" si="2"/>
        <v>7612</v>
      </c>
    </row>
    <row r="52" spans="1:5" x14ac:dyDescent="0.2">
      <c r="A52" s="14">
        <v>17</v>
      </c>
      <c r="B52" s="384" t="s">
        <v>22</v>
      </c>
      <c r="C52" s="385" t="s">
        <v>74</v>
      </c>
      <c r="D52" s="8">
        <v>178</v>
      </c>
      <c r="E52" s="13">
        <f t="shared" si="2"/>
        <v>7606</v>
      </c>
    </row>
    <row r="53" spans="1:5" x14ac:dyDescent="0.2">
      <c r="A53" s="14">
        <v>18</v>
      </c>
      <c r="B53" s="384" t="s">
        <v>19</v>
      </c>
      <c r="C53" s="385" t="s">
        <v>671</v>
      </c>
      <c r="D53" s="8">
        <v>177.39</v>
      </c>
      <c r="E53" s="13">
        <f t="shared" si="2"/>
        <v>7544.9999999999991</v>
      </c>
    </row>
    <row r="54" spans="1:5" x14ac:dyDescent="0.2">
      <c r="A54" s="14">
        <v>19</v>
      </c>
      <c r="B54" s="384" t="s">
        <v>97</v>
      </c>
      <c r="C54" s="385" t="s">
        <v>670</v>
      </c>
      <c r="D54" s="8">
        <v>176.17</v>
      </c>
      <c r="E54" s="13">
        <f t="shared" si="2"/>
        <v>7422.9999999999991</v>
      </c>
    </row>
    <row r="55" spans="1:5" x14ac:dyDescent="0.2">
      <c r="A55" s="14">
        <v>20</v>
      </c>
      <c r="B55" s="384" t="s">
        <v>22</v>
      </c>
      <c r="C55" s="385" t="s">
        <v>153</v>
      </c>
      <c r="D55" s="8">
        <v>175.83</v>
      </c>
      <c r="E55" s="13">
        <f t="shared" si="2"/>
        <v>7389.0000000000018</v>
      </c>
    </row>
    <row r="56" spans="1:5" x14ac:dyDescent="0.2">
      <c r="A56" s="14">
        <v>21</v>
      </c>
      <c r="B56" s="384" t="s">
        <v>22</v>
      </c>
      <c r="C56" s="384" t="s">
        <v>63</v>
      </c>
      <c r="D56" s="8">
        <v>175.28</v>
      </c>
      <c r="E56" s="13">
        <f t="shared" si="2"/>
        <v>7334</v>
      </c>
    </row>
    <row r="57" spans="1:5" x14ac:dyDescent="0.2">
      <c r="A57" s="14">
        <v>22</v>
      </c>
      <c r="B57" s="384" t="s">
        <v>22</v>
      </c>
      <c r="C57" s="385" t="s">
        <v>89</v>
      </c>
      <c r="D57" s="8">
        <v>174.72</v>
      </c>
      <c r="E57" s="13">
        <f t="shared" si="2"/>
        <v>7278</v>
      </c>
    </row>
    <row r="58" spans="1:5" x14ac:dyDescent="0.2">
      <c r="A58" s="14">
        <v>23</v>
      </c>
      <c r="B58" s="384" t="s">
        <v>16</v>
      </c>
      <c r="C58" s="385" t="s">
        <v>143</v>
      </c>
      <c r="D58" s="8">
        <v>174.44</v>
      </c>
      <c r="E58" s="13">
        <f t="shared" si="2"/>
        <v>7250</v>
      </c>
    </row>
    <row r="59" spans="1:5" x14ac:dyDescent="0.2">
      <c r="A59" s="14">
        <v>24</v>
      </c>
      <c r="B59" s="384" t="s">
        <v>16</v>
      </c>
      <c r="C59" s="385" t="s">
        <v>339</v>
      </c>
      <c r="D59" s="8">
        <v>173.72</v>
      </c>
      <c r="E59" s="13">
        <f t="shared" si="2"/>
        <v>7178</v>
      </c>
    </row>
    <row r="60" spans="1:5" x14ac:dyDescent="0.2">
      <c r="A60" s="14">
        <v>25</v>
      </c>
      <c r="B60" s="384" t="s">
        <v>19</v>
      </c>
      <c r="C60" s="385" t="s">
        <v>168</v>
      </c>
      <c r="D60" s="8">
        <v>173.5</v>
      </c>
      <c r="E60" s="13">
        <f t="shared" si="2"/>
        <v>7156</v>
      </c>
    </row>
    <row r="61" spans="1:5" x14ac:dyDescent="0.2">
      <c r="A61" s="14">
        <v>26</v>
      </c>
      <c r="B61" s="384" t="s">
        <v>19</v>
      </c>
      <c r="C61" s="385" t="s">
        <v>70</v>
      </c>
      <c r="D61" s="8">
        <v>173.22</v>
      </c>
      <c r="E61" s="13">
        <f t="shared" si="2"/>
        <v>7128</v>
      </c>
    </row>
    <row r="62" spans="1:5" x14ac:dyDescent="0.2">
      <c r="A62" s="14">
        <v>27</v>
      </c>
      <c r="B62" s="384" t="s">
        <v>22</v>
      </c>
      <c r="C62" s="385" t="s">
        <v>67</v>
      </c>
      <c r="D62" s="8">
        <v>173.06</v>
      </c>
      <c r="E62" s="13">
        <f t="shared" si="2"/>
        <v>7112</v>
      </c>
    </row>
    <row r="63" spans="1:5" x14ac:dyDescent="0.2">
      <c r="A63" s="14">
        <v>28</v>
      </c>
      <c r="B63" s="384" t="s">
        <v>19</v>
      </c>
      <c r="C63" s="385" t="s">
        <v>73</v>
      </c>
      <c r="D63" s="8">
        <v>172.11</v>
      </c>
      <c r="E63" s="13">
        <f t="shared" si="2"/>
        <v>7017.0000000000018</v>
      </c>
    </row>
    <row r="64" spans="1:5" x14ac:dyDescent="0.2">
      <c r="A64" s="14">
        <v>29</v>
      </c>
      <c r="B64" s="384" t="s">
        <v>19</v>
      </c>
      <c r="C64" s="385" t="s">
        <v>164</v>
      </c>
      <c r="D64" s="8">
        <v>171.5</v>
      </c>
      <c r="E64" s="13">
        <f t="shared" si="2"/>
        <v>6956</v>
      </c>
    </row>
    <row r="65" spans="1:5" x14ac:dyDescent="0.2">
      <c r="A65" s="14">
        <v>30</v>
      </c>
      <c r="B65" s="384" t="s">
        <v>19</v>
      </c>
      <c r="C65" s="384" t="s">
        <v>672</v>
      </c>
      <c r="D65" s="8">
        <v>171.06</v>
      </c>
      <c r="E65" s="13">
        <f t="shared" si="2"/>
        <v>6912</v>
      </c>
    </row>
    <row r="66" spans="1:5" x14ac:dyDescent="0.2">
      <c r="A66" s="14">
        <v>31</v>
      </c>
      <c r="B66" s="384" t="s">
        <v>22</v>
      </c>
      <c r="C66" s="384" t="s">
        <v>87</v>
      </c>
      <c r="D66" s="384">
        <v>170.44</v>
      </c>
      <c r="E66" s="13">
        <f t="shared" si="2"/>
        <v>6850</v>
      </c>
    </row>
    <row r="67" spans="1:5" x14ac:dyDescent="0.2">
      <c r="A67" s="14">
        <v>32</v>
      </c>
      <c r="B67" s="384" t="s">
        <v>97</v>
      </c>
      <c r="C67" s="384" t="s">
        <v>83</v>
      </c>
      <c r="D67" s="384">
        <v>170.28</v>
      </c>
      <c r="E67" s="13">
        <f t="shared" si="2"/>
        <v>6834</v>
      </c>
    </row>
    <row r="68" spans="1:5" x14ac:dyDescent="0.2">
      <c r="A68" s="14">
        <v>33</v>
      </c>
      <c r="B68" s="384" t="s">
        <v>22</v>
      </c>
      <c r="C68" s="385" t="s">
        <v>76</v>
      </c>
      <c r="D68" s="8">
        <v>170.22</v>
      </c>
      <c r="E68" s="13">
        <f t="shared" si="2"/>
        <v>6828</v>
      </c>
    </row>
    <row r="69" spans="1:5" x14ac:dyDescent="0.2">
      <c r="A69" s="14">
        <v>34</v>
      </c>
      <c r="B69" s="384" t="s">
        <v>107</v>
      </c>
      <c r="C69" s="384" t="s">
        <v>675</v>
      </c>
      <c r="D69" s="384">
        <v>168.56</v>
      </c>
      <c r="E69" s="13">
        <f t="shared" ref="E69:E95" si="3">G$1-((D$36-D69)*100)</f>
        <v>6662</v>
      </c>
    </row>
    <row r="70" spans="1:5" x14ac:dyDescent="0.2">
      <c r="A70" s="14">
        <v>35</v>
      </c>
      <c r="B70" s="384" t="s">
        <v>19</v>
      </c>
      <c r="C70" s="385" t="s">
        <v>79</v>
      </c>
      <c r="D70" s="8">
        <v>166.39</v>
      </c>
      <c r="E70" s="13">
        <f t="shared" si="3"/>
        <v>6444.9999999999991</v>
      </c>
    </row>
    <row r="71" spans="1:5" x14ac:dyDescent="0.2">
      <c r="A71" s="14">
        <v>36</v>
      </c>
      <c r="B71" s="384" t="s">
        <v>97</v>
      </c>
      <c r="C71" s="385" t="s">
        <v>71</v>
      </c>
      <c r="D71" s="8">
        <v>165.83</v>
      </c>
      <c r="E71" s="13">
        <f t="shared" si="3"/>
        <v>6389.0000000000018</v>
      </c>
    </row>
    <row r="72" spans="1:5" x14ac:dyDescent="0.2">
      <c r="A72" s="14">
        <v>37</v>
      </c>
      <c r="B72" s="384" t="s">
        <v>97</v>
      </c>
      <c r="C72" s="385" t="s">
        <v>245</v>
      </c>
      <c r="D72" s="8">
        <v>165.83</v>
      </c>
      <c r="E72" s="13">
        <f t="shared" si="3"/>
        <v>6389.0000000000018</v>
      </c>
    </row>
    <row r="73" spans="1:5" x14ac:dyDescent="0.2">
      <c r="A73" s="14">
        <v>38</v>
      </c>
      <c r="B73" s="384" t="s">
        <v>16</v>
      </c>
      <c r="C73" s="385" t="s">
        <v>673</v>
      </c>
      <c r="D73" s="8">
        <v>165.33</v>
      </c>
      <c r="E73" s="13">
        <f t="shared" si="3"/>
        <v>6339.0000000000018</v>
      </c>
    </row>
    <row r="74" spans="1:5" x14ac:dyDescent="0.2">
      <c r="A74" s="14">
        <v>39</v>
      </c>
      <c r="B74" s="384" t="s">
        <v>22</v>
      </c>
      <c r="C74" s="384" t="s">
        <v>369</v>
      </c>
      <c r="D74" s="384">
        <v>164.67</v>
      </c>
      <c r="E74" s="13">
        <f t="shared" si="3"/>
        <v>6272.9999999999991</v>
      </c>
    </row>
    <row r="75" spans="1:5" x14ac:dyDescent="0.2">
      <c r="A75" s="14">
        <v>40</v>
      </c>
      <c r="B75" s="384" t="s">
        <v>16</v>
      </c>
      <c r="C75" s="384" t="s">
        <v>90</v>
      </c>
      <c r="D75" s="8">
        <v>163.5</v>
      </c>
      <c r="E75" s="13">
        <f t="shared" si="3"/>
        <v>6156</v>
      </c>
    </row>
    <row r="76" spans="1:5" x14ac:dyDescent="0.2">
      <c r="A76" s="14">
        <v>41</v>
      </c>
      <c r="B76" s="384" t="s">
        <v>97</v>
      </c>
      <c r="C76" s="385" t="s">
        <v>86</v>
      </c>
      <c r="D76" s="8">
        <v>161.72</v>
      </c>
      <c r="E76" s="13">
        <f t="shared" si="3"/>
        <v>5978</v>
      </c>
    </row>
    <row r="77" spans="1:5" x14ac:dyDescent="0.2">
      <c r="A77" s="14">
        <v>42</v>
      </c>
      <c r="B77" s="384" t="s">
        <v>22</v>
      </c>
      <c r="C77" s="385" t="s">
        <v>75</v>
      </c>
      <c r="D77" s="8">
        <v>161.66999999999999</v>
      </c>
      <c r="E77" s="13">
        <f t="shared" si="3"/>
        <v>5972.9999999999991</v>
      </c>
    </row>
    <row r="78" spans="1:5" x14ac:dyDescent="0.2">
      <c r="A78" s="14">
        <v>43</v>
      </c>
      <c r="B78" s="384" t="s">
        <v>97</v>
      </c>
      <c r="C78" s="385" t="s">
        <v>81</v>
      </c>
      <c r="D78" s="8">
        <v>161.28</v>
      </c>
      <c r="E78" s="13">
        <f t="shared" si="3"/>
        <v>5934</v>
      </c>
    </row>
    <row r="79" spans="1:5" x14ac:dyDescent="0.2">
      <c r="A79" s="14">
        <v>44</v>
      </c>
      <c r="B79" s="384" t="s">
        <v>97</v>
      </c>
      <c r="C79" s="385" t="s">
        <v>674</v>
      </c>
      <c r="D79" s="8">
        <v>160.44</v>
      </c>
      <c r="E79" s="13">
        <f t="shared" si="3"/>
        <v>5850</v>
      </c>
    </row>
    <row r="80" spans="1:5" x14ac:dyDescent="0.2">
      <c r="A80" s="14">
        <v>45</v>
      </c>
      <c r="B80" s="384" t="s">
        <v>31</v>
      </c>
      <c r="C80" s="384" t="s">
        <v>88</v>
      </c>
      <c r="D80" s="384">
        <v>160.11000000000001</v>
      </c>
      <c r="E80" s="13">
        <f t="shared" si="3"/>
        <v>5817.0000000000018</v>
      </c>
    </row>
    <row r="81" spans="1:5" x14ac:dyDescent="0.2">
      <c r="A81" s="14">
        <v>46</v>
      </c>
      <c r="B81" s="384" t="s">
        <v>22</v>
      </c>
      <c r="C81" s="385" t="s">
        <v>203</v>
      </c>
      <c r="D81" s="8">
        <v>160</v>
      </c>
      <c r="E81" s="13">
        <f t="shared" si="3"/>
        <v>5806</v>
      </c>
    </row>
    <row r="82" spans="1:5" x14ac:dyDescent="0.2">
      <c r="A82" s="14">
        <v>47</v>
      </c>
      <c r="B82" s="384" t="s">
        <v>19</v>
      </c>
      <c r="C82" s="384" t="s">
        <v>188</v>
      </c>
      <c r="D82" s="384">
        <v>159.38999999999999</v>
      </c>
      <c r="E82" s="13">
        <f t="shared" si="3"/>
        <v>5744.9999999999991</v>
      </c>
    </row>
    <row r="83" spans="1:5" x14ac:dyDescent="0.2">
      <c r="A83" s="14">
        <v>48</v>
      </c>
      <c r="B83" s="384" t="s">
        <v>19</v>
      </c>
      <c r="C83" s="385" t="s">
        <v>78</v>
      </c>
      <c r="D83" s="8">
        <v>158.66999999999999</v>
      </c>
      <c r="E83" s="13">
        <f t="shared" si="3"/>
        <v>5672.9999999999991</v>
      </c>
    </row>
    <row r="84" spans="1:5" x14ac:dyDescent="0.2">
      <c r="A84" s="14">
        <v>49</v>
      </c>
      <c r="B84" s="384" t="s">
        <v>97</v>
      </c>
      <c r="C84" s="384" t="s">
        <v>82</v>
      </c>
      <c r="D84" s="384">
        <v>155.66999999999999</v>
      </c>
      <c r="E84" s="13">
        <f t="shared" si="3"/>
        <v>5372.9999999999991</v>
      </c>
    </row>
    <row r="85" spans="1:5" x14ac:dyDescent="0.2">
      <c r="A85" s="14">
        <v>50</v>
      </c>
      <c r="B85" s="384" t="s">
        <v>19</v>
      </c>
      <c r="C85" s="385" t="s">
        <v>72</v>
      </c>
      <c r="D85" s="8">
        <v>155.61000000000001</v>
      </c>
      <c r="E85" s="13">
        <f t="shared" si="3"/>
        <v>5367.0000000000018</v>
      </c>
    </row>
    <row r="86" spans="1:5" x14ac:dyDescent="0.2">
      <c r="A86" s="14">
        <v>51</v>
      </c>
      <c r="B86" s="384" t="s">
        <v>97</v>
      </c>
      <c r="C86" s="384" t="s">
        <v>676</v>
      </c>
      <c r="D86" s="384">
        <v>155.38999999999999</v>
      </c>
      <c r="E86" s="13">
        <f t="shared" si="3"/>
        <v>5344.9999999999991</v>
      </c>
    </row>
    <row r="87" spans="1:5" x14ac:dyDescent="0.2">
      <c r="A87" s="14">
        <v>52</v>
      </c>
      <c r="B87" s="384" t="s">
        <v>107</v>
      </c>
      <c r="C87" s="384" t="s">
        <v>678</v>
      </c>
      <c r="D87" s="384">
        <v>155.28</v>
      </c>
      <c r="E87" s="13">
        <f t="shared" si="3"/>
        <v>5334</v>
      </c>
    </row>
    <row r="88" spans="1:5" x14ac:dyDescent="0.2">
      <c r="A88" s="14">
        <v>53</v>
      </c>
      <c r="B88" s="384" t="s">
        <v>97</v>
      </c>
      <c r="C88" s="384" t="s">
        <v>360</v>
      </c>
      <c r="D88" s="384">
        <v>152.28</v>
      </c>
      <c r="E88" s="13">
        <f t="shared" si="3"/>
        <v>5034</v>
      </c>
    </row>
    <row r="89" spans="1:5" x14ac:dyDescent="0.2">
      <c r="A89" s="14">
        <v>54</v>
      </c>
      <c r="B89" s="384" t="s">
        <v>97</v>
      </c>
      <c r="C89" s="384" t="s">
        <v>677</v>
      </c>
      <c r="D89" s="384">
        <v>151.38999999999999</v>
      </c>
      <c r="E89" s="13">
        <f t="shared" si="3"/>
        <v>4944.9999999999991</v>
      </c>
    </row>
    <row r="90" spans="1:5" x14ac:dyDescent="0.2">
      <c r="A90" s="14">
        <v>55</v>
      </c>
      <c r="B90" s="384" t="s">
        <v>107</v>
      </c>
      <c r="C90" s="384" t="s">
        <v>244</v>
      </c>
      <c r="D90" s="384">
        <v>149.06</v>
      </c>
      <c r="E90" s="13">
        <f t="shared" si="3"/>
        <v>4712</v>
      </c>
    </row>
    <row r="91" spans="1:5" x14ac:dyDescent="0.2">
      <c r="A91" s="14">
        <v>56</v>
      </c>
      <c r="B91" s="384" t="s">
        <v>22</v>
      </c>
      <c r="C91" s="385" t="s">
        <v>180</v>
      </c>
      <c r="D91" s="8">
        <v>148.44</v>
      </c>
      <c r="E91" s="13">
        <f t="shared" si="3"/>
        <v>4650</v>
      </c>
    </row>
    <row r="92" spans="1:5" x14ac:dyDescent="0.2">
      <c r="A92" s="14">
        <v>57</v>
      </c>
      <c r="B92" s="384" t="s">
        <v>16</v>
      </c>
      <c r="C92" s="384" t="s">
        <v>222</v>
      </c>
      <c r="D92" s="384">
        <v>146.94</v>
      </c>
      <c r="E92" s="13">
        <f t="shared" si="3"/>
        <v>4500</v>
      </c>
    </row>
    <row r="93" spans="1:5" x14ac:dyDescent="0.2">
      <c r="A93" s="14">
        <v>58</v>
      </c>
      <c r="B93" s="384" t="s">
        <v>19</v>
      </c>
      <c r="C93" s="384" t="s">
        <v>679</v>
      </c>
      <c r="D93" s="384">
        <v>136.66999999999999</v>
      </c>
      <c r="E93" s="13">
        <f t="shared" si="3"/>
        <v>3472.9999999999991</v>
      </c>
    </row>
    <row r="94" spans="1:5" x14ac:dyDescent="0.2">
      <c r="A94" s="14">
        <v>59</v>
      </c>
      <c r="B94" s="384" t="s">
        <v>97</v>
      </c>
      <c r="C94" s="384" t="s">
        <v>680</v>
      </c>
      <c r="D94" s="384">
        <v>119.44</v>
      </c>
      <c r="E94" s="13">
        <f t="shared" si="3"/>
        <v>1750</v>
      </c>
    </row>
    <row r="95" spans="1:5" x14ac:dyDescent="0.2">
      <c r="A95" s="14">
        <v>60</v>
      </c>
      <c r="B95" s="384" t="s">
        <v>16</v>
      </c>
      <c r="C95" s="384" t="s">
        <v>91</v>
      </c>
      <c r="D95" s="8">
        <f>1936/18</f>
        <v>107.55555555555556</v>
      </c>
      <c r="E95" s="405">
        <f t="shared" si="3"/>
        <v>561.55555555555657</v>
      </c>
    </row>
    <row r="96" spans="1:5" ht="17" thickBot="1" x14ac:dyDescent="0.25">
      <c r="A96" s="15">
        <v>61</v>
      </c>
      <c r="B96" s="386" t="s">
        <v>16</v>
      </c>
      <c r="C96" s="386" t="s">
        <v>287</v>
      </c>
      <c r="D96" s="18">
        <f>1782/18</f>
        <v>99</v>
      </c>
      <c r="E96" s="32">
        <v>500</v>
      </c>
    </row>
  </sheetData>
  <sheetProtection password="FD28" sheet="1" objects="1" scenarios="1"/>
  <sortState ref="B30:D32">
    <sortCondition descending="1" ref="D30:D32"/>
  </sortState>
  <mergeCells count="2">
    <mergeCell ref="A1:E1"/>
    <mergeCell ref="A34:E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" workbookViewId="0">
      <selection activeCell="E3" sqref="E3"/>
    </sheetView>
  </sheetViews>
  <sheetFormatPr baseColWidth="10" defaultRowHeight="16" x14ac:dyDescent="0.2"/>
  <cols>
    <col min="2" max="2" width="11.1640625" bestFit="1" customWidth="1"/>
    <col min="3" max="3" width="15.1640625" bestFit="1" customWidth="1"/>
    <col min="6" max="6" width="12.83203125" bestFit="1" customWidth="1"/>
    <col min="8" max="8" width="11.33203125" bestFit="1" customWidth="1"/>
    <col min="9" max="9" width="16.33203125" bestFit="1" customWidth="1"/>
    <col min="10" max="10" width="6.6640625" bestFit="1" customWidth="1"/>
  </cols>
  <sheetData>
    <row r="1" spans="1:10" x14ac:dyDescent="0.2">
      <c r="A1" s="675" t="s">
        <v>10</v>
      </c>
      <c r="B1" s="676"/>
      <c r="C1" s="676"/>
      <c r="D1" s="676"/>
      <c r="E1" s="677"/>
      <c r="F1" s="2" t="s">
        <v>18</v>
      </c>
      <c r="G1" s="2">
        <v>10000</v>
      </c>
      <c r="H1" s="2" t="s">
        <v>717</v>
      </c>
      <c r="I1" s="464" t="s">
        <v>17</v>
      </c>
      <c r="J1" s="465">
        <v>200.61</v>
      </c>
    </row>
    <row r="2" spans="1:10" x14ac:dyDescent="0.2">
      <c r="A2" s="472" t="s">
        <v>1</v>
      </c>
      <c r="B2" s="473" t="s">
        <v>5</v>
      </c>
      <c r="C2" s="473" t="s">
        <v>4</v>
      </c>
      <c r="D2" s="473" t="s">
        <v>9</v>
      </c>
      <c r="E2" s="474" t="s">
        <v>8</v>
      </c>
    </row>
    <row r="3" spans="1:10" x14ac:dyDescent="0.2">
      <c r="A3" s="475">
        <v>1</v>
      </c>
      <c r="B3" s="466" t="s">
        <v>713</v>
      </c>
      <c r="C3" s="467" t="s">
        <v>17</v>
      </c>
      <c r="D3" s="468">
        <v>200.61</v>
      </c>
      <c r="E3" s="476">
        <f>G$1-((D$3-D3)*100)</f>
        <v>10000</v>
      </c>
      <c r="F3" s="3"/>
      <c r="G3" s="3"/>
    </row>
    <row r="4" spans="1:10" x14ac:dyDescent="0.2">
      <c r="A4" s="472">
        <v>2</v>
      </c>
      <c r="B4" s="466" t="s">
        <v>713</v>
      </c>
      <c r="C4" s="467" t="s">
        <v>102</v>
      </c>
      <c r="D4" s="468">
        <v>193.78</v>
      </c>
      <c r="E4" s="476">
        <f t="shared" ref="E4:E24" si="0">G$1-((D$3-D4)*100)</f>
        <v>9316.9999999999982</v>
      </c>
    </row>
    <row r="5" spans="1:10" x14ac:dyDescent="0.2">
      <c r="A5" s="472">
        <v>3</v>
      </c>
      <c r="B5" s="466" t="s">
        <v>714</v>
      </c>
      <c r="C5" s="467" t="s">
        <v>25</v>
      </c>
      <c r="D5" s="468">
        <v>188.11</v>
      </c>
      <c r="E5" s="476">
        <f t="shared" si="0"/>
        <v>8750</v>
      </c>
    </row>
    <row r="6" spans="1:10" x14ac:dyDescent="0.2">
      <c r="A6" s="472">
        <v>4</v>
      </c>
      <c r="B6" s="466" t="s">
        <v>715</v>
      </c>
      <c r="C6" s="467" t="s">
        <v>27</v>
      </c>
      <c r="D6" s="468">
        <v>182.11</v>
      </c>
      <c r="E6" s="476">
        <f t="shared" si="0"/>
        <v>8150</v>
      </c>
    </row>
    <row r="7" spans="1:10" x14ac:dyDescent="0.2">
      <c r="A7" s="472">
        <v>5</v>
      </c>
      <c r="B7" s="466" t="s">
        <v>715</v>
      </c>
      <c r="C7" s="467" t="s">
        <v>20</v>
      </c>
      <c r="D7" s="468">
        <v>178.28</v>
      </c>
      <c r="E7" s="476">
        <f t="shared" si="0"/>
        <v>7766.9999999999982</v>
      </c>
    </row>
    <row r="8" spans="1:10" x14ac:dyDescent="0.2">
      <c r="A8" s="472">
        <v>6</v>
      </c>
      <c r="B8" s="466" t="s">
        <v>716</v>
      </c>
      <c r="C8" s="467" t="s">
        <v>21</v>
      </c>
      <c r="D8" s="468">
        <v>175.44</v>
      </c>
      <c r="E8" s="476">
        <f t="shared" si="0"/>
        <v>7482.9999999999982</v>
      </c>
    </row>
    <row r="9" spans="1:10" x14ac:dyDescent="0.2">
      <c r="A9" s="472">
        <v>7</v>
      </c>
      <c r="B9" s="466" t="s">
        <v>716</v>
      </c>
      <c r="C9" s="467" t="s">
        <v>26</v>
      </c>
      <c r="D9" s="468">
        <v>173.39</v>
      </c>
      <c r="E9" s="476">
        <f t="shared" si="0"/>
        <v>7277.9999999999973</v>
      </c>
    </row>
    <row r="10" spans="1:10" x14ac:dyDescent="0.2">
      <c r="A10" s="472">
        <v>8</v>
      </c>
      <c r="B10" s="466" t="s">
        <v>713</v>
      </c>
      <c r="C10" s="467" t="s">
        <v>23</v>
      </c>
      <c r="D10" s="468">
        <v>165.39</v>
      </c>
      <c r="E10" s="476">
        <f t="shared" si="0"/>
        <v>6477.9999999999973</v>
      </c>
    </row>
    <row r="11" spans="1:10" x14ac:dyDescent="0.2">
      <c r="A11" s="472">
        <v>9</v>
      </c>
      <c r="B11" s="466" t="s">
        <v>713</v>
      </c>
      <c r="C11" s="467" t="s">
        <v>37</v>
      </c>
      <c r="D11" s="468">
        <v>162.66999999999999</v>
      </c>
      <c r="E11" s="476">
        <f t="shared" si="0"/>
        <v>6205.9999999999973</v>
      </c>
    </row>
    <row r="12" spans="1:10" x14ac:dyDescent="0.2">
      <c r="A12" s="472">
        <v>10</v>
      </c>
      <c r="B12" s="466" t="s">
        <v>713</v>
      </c>
      <c r="C12" s="467" t="s">
        <v>36</v>
      </c>
      <c r="D12" s="468">
        <v>162.06</v>
      </c>
      <c r="E12" s="476">
        <f t="shared" si="0"/>
        <v>6144.9999999999991</v>
      </c>
    </row>
    <row r="13" spans="1:10" x14ac:dyDescent="0.2">
      <c r="A13" s="472">
        <v>11</v>
      </c>
      <c r="B13" s="466" t="s">
        <v>716</v>
      </c>
      <c r="C13" s="467" t="s">
        <v>30</v>
      </c>
      <c r="D13" s="468">
        <v>161</v>
      </c>
      <c r="E13" s="476">
        <f t="shared" si="0"/>
        <v>6038.9999999999982</v>
      </c>
    </row>
    <row r="14" spans="1:10" x14ac:dyDescent="0.2">
      <c r="A14" s="472">
        <v>12</v>
      </c>
      <c r="B14" s="466" t="s">
        <v>713</v>
      </c>
      <c r="C14" s="467" t="s">
        <v>103</v>
      </c>
      <c r="D14" s="468">
        <v>157.28</v>
      </c>
      <c r="E14" s="476">
        <f t="shared" si="0"/>
        <v>5666.9999999999991</v>
      </c>
    </row>
    <row r="15" spans="1:10" x14ac:dyDescent="0.2">
      <c r="A15" s="472">
        <v>13</v>
      </c>
      <c r="B15" s="466" t="s">
        <v>714</v>
      </c>
      <c r="C15" s="467" t="s">
        <v>39</v>
      </c>
      <c r="D15" s="468">
        <v>156.66999999999999</v>
      </c>
      <c r="E15" s="476">
        <f t="shared" si="0"/>
        <v>5605.9999999999973</v>
      </c>
    </row>
    <row r="16" spans="1:10" x14ac:dyDescent="0.2">
      <c r="A16" s="472">
        <v>14</v>
      </c>
      <c r="B16" s="466" t="s">
        <v>713</v>
      </c>
      <c r="C16" s="467" t="s">
        <v>35</v>
      </c>
      <c r="D16" s="468">
        <v>155</v>
      </c>
      <c r="E16" s="476">
        <f t="shared" si="0"/>
        <v>5438.9999999999982</v>
      </c>
    </row>
    <row r="17" spans="1:10" x14ac:dyDescent="0.2">
      <c r="A17" s="472">
        <v>15</v>
      </c>
      <c r="B17" s="466" t="s">
        <v>716</v>
      </c>
      <c r="C17" s="467" t="s">
        <v>46</v>
      </c>
      <c r="D17" s="468">
        <v>138.78</v>
      </c>
      <c r="E17" s="476">
        <f t="shared" si="0"/>
        <v>3816.9999999999991</v>
      </c>
    </row>
    <row r="18" spans="1:10" x14ac:dyDescent="0.2">
      <c r="A18" s="472">
        <v>16</v>
      </c>
      <c r="B18" s="466" t="s">
        <v>713</v>
      </c>
      <c r="C18" s="467" t="s">
        <v>40</v>
      </c>
      <c r="D18" s="468">
        <v>138.38999999999999</v>
      </c>
      <c r="E18" s="476">
        <f t="shared" si="0"/>
        <v>3777.9999999999973</v>
      </c>
    </row>
    <row r="19" spans="1:10" x14ac:dyDescent="0.2">
      <c r="A19" s="472">
        <v>17</v>
      </c>
      <c r="B19" s="466" t="s">
        <v>713</v>
      </c>
      <c r="C19" s="467" t="s">
        <v>345</v>
      </c>
      <c r="D19" s="468">
        <v>138.16999999999999</v>
      </c>
      <c r="E19" s="476">
        <f t="shared" si="0"/>
        <v>3755.9999999999973</v>
      </c>
    </row>
    <row r="20" spans="1:10" x14ac:dyDescent="0.2">
      <c r="A20" s="472">
        <v>18</v>
      </c>
      <c r="B20" s="466" t="s">
        <v>713</v>
      </c>
      <c r="C20" s="467" t="s">
        <v>42</v>
      </c>
      <c r="D20" s="468">
        <v>136.38999999999999</v>
      </c>
      <c r="E20" s="476">
        <f t="shared" si="0"/>
        <v>3577.9999999999973</v>
      </c>
    </row>
    <row r="21" spans="1:10" x14ac:dyDescent="0.2">
      <c r="A21" s="472">
        <v>19</v>
      </c>
      <c r="B21" s="466" t="s">
        <v>713</v>
      </c>
      <c r="C21" s="467" t="s">
        <v>45</v>
      </c>
      <c r="D21" s="468">
        <v>129.94</v>
      </c>
      <c r="E21" s="476">
        <f t="shared" si="0"/>
        <v>2932.9999999999982</v>
      </c>
    </row>
    <row r="22" spans="1:10" x14ac:dyDescent="0.2">
      <c r="A22" s="472">
        <v>20</v>
      </c>
      <c r="B22" s="466" t="s">
        <v>713</v>
      </c>
      <c r="C22" s="467" t="s">
        <v>43</v>
      </c>
      <c r="D22" s="468">
        <v>128.22</v>
      </c>
      <c r="E22" s="476">
        <f t="shared" si="0"/>
        <v>2760.9999999999982</v>
      </c>
    </row>
    <row r="23" spans="1:10" x14ac:dyDescent="0.2">
      <c r="A23" s="472">
        <v>21</v>
      </c>
      <c r="B23" s="466" t="s">
        <v>713</v>
      </c>
      <c r="C23" s="467" t="s">
        <v>44</v>
      </c>
      <c r="D23" s="468">
        <v>126</v>
      </c>
      <c r="E23" s="476">
        <f t="shared" si="0"/>
        <v>2538.9999999999982</v>
      </c>
    </row>
    <row r="24" spans="1:10" ht="17" thickBot="1" x14ac:dyDescent="0.25">
      <c r="A24" s="477">
        <v>22</v>
      </c>
      <c r="B24" s="469" t="s">
        <v>713</v>
      </c>
      <c r="C24" s="470" t="s">
        <v>41</v>
      </c>
      <c r="D24" s="471">
        <v>125.44</v>
      </c>
      <c r="E24" s="478">
        <f t="shared" si="0"/>
        <v>2482.9999999999982</v>
      </c>
    </row>
    <row r="25" spans="1:10" ht="17" thickBot="1" x14ac:dyDescent="0.25">
      <c r="A25" s="678" t="s">
        <v>12</v>
      </c>
      <c r="B25" s="679"/>
      <c r="C25" s="679"/>
      <c r="D25" s="679"/>
      <c r="E25" s="680"/>
      <c r="F25" s="2" t="s">
        <v>18</v>
      </c>
      <c r="G25" s="2">
        <v>10000</v>
      </c>
      <c r="H25" s="2" t="s">
        <v>717</v>
      </c>
      <c r="I25" s="2" t="s">
        <v>718</v>
      </c>
      <c r="J25" s="479">
        <v>225.94</v>
      </c>
    </row>
    <row r="26" spans="1:10" ht="17" thickBot="1" x14ac:dyDescent="0.25">
      <c r="A26" s="451" t="s">
        <v>1</v>
      </c>
      <c r="B26" s="452" t="s">
        <v>5</v>
      </c>
      <c r="C26" s="452" t="s">
        <v>4</v>
      </c>
      <c r="D26" s="452" t="s">
        <v>9</v>
      </c>
      <c r="E26" s="453" t="s">
        <v>8</v>
      </c>
    </row>
    <row r="27" spans="1:10" x14ac:dyDescent="0.2">
      <c r="A27" s="379">
        <v>1</v>
      </c>
      <c r="B27" s="483" t="s">
        <v>715</v>
      </c>
      <c r="C27" s="460" t="s">
        <v>49</v>
      </c>
      <c r="D27" s="484">
        <v>216.11</v>
      </c>
      <c r="E27" s="381">
        <f>G$1-((J$25-D27)*100)</f>
        <v>9017.0000000000018</v>
      </c>
    </row>
    <row r="28" spans="1:10" x14ac:dyDescent="0.2">
      <c r="A28" s="14">
        <v>2</v>
      </c>
      <c r="B28" s="466" t="s">
        <v>713</v>
      </c>
      <c r="C28" s="458" t="s">
        <v>52</v>
      </c>
      <c r="D28" s="480">
        <v>208.44</v>
      </c>
      <c r="E28" s="13">
        <f t="shared" ref="E28:E53" si="1">G$1-((J$25-D28)*100)</f>
        <v>8250</v>
      </c>
    </row>
    <row r="29" spans="1:10" x14ac:dyDescent="0.2">
      <c r="A29" s="14">
        <v>3</v>
      </c>
      <c r="B29" s="466" t="s">
        <v>713</v>
      </c>
      <c r="C29" s="458" t="s">
        <v>53</v>
      </c>
      <c r="D29" s="480">
        <v>205.67</v>
      </c>
      <c r="E29" s="13">
        <f t="shared" si="1"/>
        <v>7972.9999999999991</v>
      </c>
    </row>
    <row r="30" spans="1:10" x14ac:dyDescent="0.2">
      <c r="A30" s="14">
        <v>4</v>
      </c>
      <c r="B30" s="466" t="s">
        <v>713</v>
      </c>
      <c r="C30" s="458" t="s">
        <v>60</v>
      </c>
      <c r="D30" s="480">
        <v>204.89</v>
      </c>
      <c r="E30" s="13">
        <f t="shared" si="1"/>
        <v>7894.9999999999991</v>
      </c>
    </row>
    <row r="31" spans="1:10" x14ac:dyDescent="0.2">
      <c r="A31" s="14">
        <v>5</v>
      </c>
      <c r="B31" s="466" t="s">
        <v>716</v>
      </c>
      <c r="C31" s="458" t="s">
        <v>56</v>
      </c>
      <c r="D31" s="480">
        <v>200.78</v>
      </c>
      <c r="E31" s="13">
        <f t="shared" si="1"/>
        <v>7484</v>
      </c>
    </row>
    <row r="32" spans="1:10" x14ac:dyDescent="0.2">
      <c r="A32" s="14">
        <v>6</v>
      </c>
      <c r="B32" s="466" t="s">
        <v>713</v>
      </c>
      <c r="C32" s="458" t="s">
        <v>50</v>
      </c>
      <c r="D32" s="480">
        <v>199.89</v>
      </c>
      <c r="E32" s="13">
        <f t="shared" si="1"/>
        <v>7394.9999999999991</v>
      </c>
    </row>
    <row r="33" spans="1:5" x14ac:dyDescent="0.2">
      <c r="A33" s="14">
        <v>7</v>
      </c>
      <c r="B33" s="466" t="s">
        <v>713</v>
      </c>
      <c r="C33" s="458" t="s">
        <v>62</v>
      </c>
      <c r="D33" s="480">
        <v>198.22</v>
      </c>
      <c r="E33" s="13">
        <f t="shared" si="1"/>
        <v>7228</v>
      </c>
    </row>
    <row r="34" spans="1:5" x14ac:dyDescent="0.2">
      <c r="A34" s="14">
        <v>8</v>
      </c>
      <c r="B34" s="466" t="s">
        <v>714</v>
      </c>
      <c r="C34" s="458" t="s">
        <v>55</v>
      </c>
      <c r="D34" s="480">
        <v>197.5</v>
      </c>
      <c r="E34" s="13">
        <f t="shared" si="1"/>
        <v>7156</v>
      </c>
    </row>
    <row r="35" spans="1:5" x14ac:dyDescent="0.2">
      <c r="A35" s="14">
        <v>9</v>
      </c>
      <c r="B35" s="466" t="s">
        <v>716</v>
      </c>
      <c r="C35" s="458" t="s">
        <v>75</v>
      </c>
      <c r="D35" s="480">
        <v>194.22</v>
      </c>
      <c r="E35" s="13">
        <f t="shared" si="1"/>
        <v>6828</v>
      </c>
    </row>
    <row r="36" spans="1:5" x14ac:dyDescent="0.2">
      <c r="A36" s="14">
        <v>10</v>
      </c>
      <c r="B36" s="466" t="s">
        <v>716</v>
      </c>
      <c r="C36" s="458" t="s">
        <v>89</v>
      </c>
      <c r="D36" s="480">
        <v>193.72</v>
      </c>
      <c r="E36" s="13">
        <f t="shared" si="1"/>
        <v>6778</v>
      </c>
    </row>
    <row r="37" spans="1:5" x14ac:dyDescent="0.2">
      <c r="A37" s="14">
        <v>11</v>
      </c>
      <c r="B37" s="466" t="s">
        <v>715</v>
      </c>
      <c r="C37" s="458" t="s">
        <v>210</v>
      </c>
      <c r="D37" s="480">
        <v>190.56</v>
      </c>
      <c r="E37" s="13">
        <f t="shared" si="1"/>
        <v>6462</v>
      </c>
    </row>
    <row r="38" spans="1:5" x14ac:dyDescent="0.2">
      <c r="A38" s="14">
        <v>12</v>
      </c>
      <c r="B38" s="466" t="s">
        <v>715</v>
      </c>
      <c r="C38" s="458" t="s">
        <v>695</v>
      </c>
      <c r="D38" s="480">
        <v>190.5</v>
      </c>
      <c r="E38" s="13">
        <f t="shared" si="1"/>
        <v>6456</v>
      </c>
    </row>
    <row r="39" spans="1:5" x14ac:dyDescent="0.2">
      <c r="A39" s="14">
        <v>13</v>
      </c>
      <c r="B39" s="466" t="s">
        <v>713</v>
      </c>
      <c r="C39" s="458" t="s">
        <v>66</v>
      </c>
      <c r="D39" s="480">
        <v>188.83</v>
      </c>
      <c r="E39" s="13">
        <f t="shared" si="1"/>
        <v>6289.0000000000018</v>
      </c>
    </row>
    <row r="40" spans="1:5" x14ac:dyDescent="0.2">
      <c r="A40" s="14">
        <v>14</v>
      </c>
      <c r="B40" s="466" t="s">
        <v>716</v>
      </c>
      <c r="C40" s="458" t="s">
        <v>76</v>
      </c>
      <c r="D40" s="480">
        <v>187.44</v>
      </c>
      <c r="E40" s="13">
        <f t="shared" si="1"/>
        <v>6150</v>
      </c>
    </row>
    <row r="41" spans="1:5" x14ac:dyDescent="0.2">
      <c r="A41" s="14">
        <v>15</v>
      </c>
      <c r="B41" s="466" t="s">
        <v>716</v>
      </c>
      <c r="C41" s="458" t="s">
        <v>74</v>
      </c>
      <c r="D41" s="480">
        <v>186.17</v>
      </c>
      <c r="E41" s="13">
        <f t="shared" si="1"/>
        <v>6022.9999999999991</v>
      </c>
    </row>
    <row r="42" spans="1:5" x14ac:dyDescent="0.2">
      <c r="A42" s="14">
        <v>16</v>
      </c>
      <c r="B42" s="466" t="s">
        <v>716</v>
      </c>
      <c r="C42" s="458" t="s">
        <v>63</v>
      </c>
      <c r="D42" s="480">
        <v>183.5</v>
      </c>
      <c r="E42" s="13">
        <f t="shared" si="1"/>
        <v>5756</v>
      </c>
    </row>
    <row r="43" spans="1:5" x14ac:dyDescent="0.2">
      <c r="A43" s="14">
        <v>17</v>
      </c>
      <c r="B43" s="481" t="s">
        <v>715</v>
      </c>
      <c r="C43" s="458" t="s">
        <v>79</v>
      </c>
      <c r="D43" s="482">
        <v>182.67</v>
      </c>
      <c r="E43" s="13">
        <f t="shared" si="1"/>
        <v>5672.9999999999991</v>
      </c>
    </row>
    <row r="44" spans="1:5" x14ac:dyDescent="0.2">
      <c r="A44" s="14">
        <v>18</v>
      </c>
      <c r="B44" s="466" t="s">
        <v>713</v>
      </c>
      <c r="C44" s="458" t="s">
        <v>90</v>
      </c>
      <c r="D44" s="480">
        <v>180.89</v>
      </c>
      <c r="E44" s="13">
        <f t="shared" si="1"/>
        <v>5494.9999999999991</v>
      </c>
    </row>
    <row r="45" spans="1:5" x14ac:dyDescent="0.2">
      <c r="A45" s="14">
        <v>19</v>
      </c>
      <c r="B45" s="466" t="s">
        <v>713</v>
      </c>
      <c r="C45" s="458" t="s">
        <v>86</v>
      </c>
      <c r="D45" s="480">
        <v>178.06</v>
      </c>
      <c r="E45" s="13">
        <f t="shared" si="1"/>
        <v>5212</v>
      </c>
    </row>
    <row r="46" spans="1:5" x14ac:dyDescent="0.2">
      <c r="A46" s="14">
        <v>20</v>
      </c>
      <c r="B46" s="466" t="s">
        <v>714</v>
      </c>
      <c r="C46" s="458" t="s">
        <v>81</v>
      </c>
      <c r="D46" s="480">
        <v>176.67</v>
      </c>
      <c r="E46" s="13">
        <f t="shared" si="1"/>
        <v>5072.9999999999991</v>
      </c>
    </row>
    <row r="47" spans="1:5" x14ac:dyDescent="0.2">
      <c r="A47" s="14">
        <v>21</v>
      </c>
      <c r="B47" s="466" t="s">
        <v>714</v>
      </c>
      <c r="C47" s="458" t="s">
        <v>71</v>
      </c>
      <c r="D47" s="480">
        <v>175.5</v>
      </c>
      <c r="E47" s="13">
        <f t="shared" si="1"/>
        <v>4956</v>
      </c>
    </row>
    <row r="48" spans="1:5" x14ac:dyDescent="0.2">
      <c r="A48" s="14">
        <v>22</v>
      </c>
      <c r="B48" s="466" t="s">
        <v>713</v>
      </c>
      <c r="C48" s="458" t="s">
        <v>339</v>
      </c>
      <c r="D48" s="480">
        <v>172.56</v>
      </c>
      <c r="E48" s="13">
        <f t="shared" si="1"/>
        <v>4662</v>
      </c>
    </row>
    <row r="49" spans="1:5" x14ac:dyDescent="0.2">
      <c r="A49" s="14">
        <v>23</v>
      </c>
      <c r="B49" s="466" t="s">
        <v>713</v>
      </c>
      <c r="C49" s="458" t="s">
        <v>69</v>
      </c>
      <c r="D49" s="480">
        <v>171.17</v>
      </c>
      <c r="E49" s="13">
        <f t="shared" si="1"/>
        <v>4522.9999999999991</v>
      </c>
    </row>
    <row r="50" spans="1:5" x14ac:dyDescent="0.2">
      <c r="A50" s="14">
        <v>24</v>
      </c>
      <c r="B50" s="466" t="s">
        <v>713</v>
      </c>
      <c r="C50" s="458" t="s">
        <v>68</v>
      </c>
      <c r="D50" s="480">
        <v>170.56</v>
      </c>
      <c r="E50" s="13">
        <f t="shared" si="1"/>
        <v>4462</v>
      </c>
    </row>
    <row r="51" spans="1:5" x14ac:dyDescent="0.2">
      <c r="A51" s="14">
        <v>25</v>
      </c>
      <c r="B51" s="466" t="s">
        <v>716</v>
      </c>
      <c r="C51" s="458" t="s">
        <v>67</v>
      </c>
      <c r="D51" s="480">
        <v>169.33</v>
      </c>
      <c r="E51" s="13">
        <f t="shared" si="1"/>
        <v>4339.0000000000018</v>
      </c>
    </row>
    <row r="52" spans="1:5" x14ac:dyDescent="0.2">
      <c r="A52" s="14">
        <v>26</v>
      </c>
      <c r="B52" s="466" t="s">
        <v>716</v>
      </c>
      <c r="C52" s="458" t="s">
        <v>87</v>
      </c>
      <c r="D52" s="480">
        <v>167.33</v>
      </c>
      <c r="E52" s="13">
        <f t="shared" si="1"/>
        <v>4139.0000000000018</v>
      </c>
    </row>
    <row r="53" spans="1:5" x14ac:dyDescent="0.2">
      <c r="A53" s="14">
        <v>27</v>
      </c>
      <c r="B53" s="466" t="s">
        <v>714</v>
      </c>
      <c r="C53" s="458" t="s">
        <v>229</v>
      </c>
      <c r="D53" s="480">
        <v>167.11</v>
      </c>
      <c r="E53" s="13">
        <f t="shared" si="1"/>
        <v>4117.0000000000018</v>
      </c>
    </row>
    <row r="54" spans="1:5" x14ac:dyDescent="0.2">
      <c r="A54" s="14">
        <v>28</v>
      </c>
      <c r="B54" s="466" t="s">
        <v>713</v>
      </c>
      <c r="C54" s="458" t="s">
        <v>287</v>
      </c>
      <c r="D54" s="480">
        <v>126.67</v>
      </c>
      <c r="E54" s="13">
        <v>500</v>
      </c>
    </row>
    <row r="55" spans="1:5" ht="17" thickBot="1" x14ac:dyDescent="0.25">
      <c r="A55" s="15">
        <v>29</v>
      </c>
      <c r="B55" s="469" t="s">
        <v>713</v>
      </c>
      <c r="C55" s="462" t="s">
        <v>91</v>
      </c>
      <c r="D55" s="485">
        <v>121.39</v>
      </c>
      <c r="E55" s="32">
        <v>500</v>
      </c>
    </row>
  </sheetData>
  <sheetProtection password="FD28" sheet="1" objects="1" scenarios="1"/>
  <mergeCells count="2">
    <mergeCell ref="A1:E1"/>
    <mergeCell ref="A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Ranking Geral - 52 semanas</vt:lpstr>
      <vt:lpstr>Ranking Seletiva 2018</vt:lpstr>
      <vt:lpstr>Atletas Cadastrados</vt:lpstr>
      <vt:lpstr>Yex 2017</vt:lpstr>
      <vt:lpstr>Saudade 2017</vt:lpstr>
      <vt:lpstr>Terceto 2017</vt:lpstr>
      <vt:lpstr>TAÇA SP 2018 - 28012018</vt:lpstr>
      <vt:lpstr>PAULISTA CLUBES 2018 - 1803218</vt:lpstr>
      <vt:lpstr>BRASILEIRO DE CLUBES 01042018</vt:lpstr>
      <vt:lpstr>TAÇA PINHEIROS - 30042018</vt:lpstr>
      <vt:lpstr>PAULISTA DUPLAS - 16062018</vt:lpstr>
      <vt:lpstr>TAÇA YEX - 01072018</vt:lpstr>
      <vt:lpstr>PAULISTA TERCETOS - 04082018</vt:lpstr>
      <vt:lpstr>TAÇA FRIENDS - 16092018</vt:lpstr>
      <vt:lpstr>PAULISTA INDIVIDUAL - 28102018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Usuário do Microsoft Office</cp:lastModifiedBy>
  <cp:lastPrinted>2018-02-12T15:33:33Z</cp:lastPrinted>
  <dcterms:created xsi:type="dcterms:W3CDTF">2018-02-03T22:34:12Z</dcterms:created>
  <dcterms:modified xsi:type="dcterms:W3CDTF">2018-06-22T00:36:10Z</dcterms:modified>
</cp:coreProperties>
</file>